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forceDataOverview" sheetId="1" r:id="rId4"/>
    <sheet state="visible" name="WorkforceRole" sheetId="2" r:id="rId5"/>
    <sheet state="visible" name="WorkforceGrade" sheetId="3" r:id="rId6"/>
    <sheet state="visible" name="WorkforceSeniorityRank" sheetId="4" r:id="rId7"/>
    <sheet state="visible" name="WorkforceCasualRank" sheetId="5" r:id="rId8"/>
    <sheet state="visible" name="WorkforceSkills" sheetId="6" r:id="rId9"/>
    <sheet state="visible" name="RoleMaster" sheetId="7" r:id="rId10"/>
    <sheet state="visible" name="RoleCategoryMaster" sheetId="8" r:id="rId11"/>
    <sheet state="visible" name="GradeMaster" sheetId="9" r:id="rId12"/>
    <sheet state="visible" name="MachineCategory" sheetId="10" r:id="rId13"/>
    <sheet state="visible" name="MachinePreference" sheetId="11" r:id="rId14"/>
    <sheet state="visible" name="TreadMaster" sheetId="12" r:id="rId15"/>
    <sheet state="visible" name="MachineCategoryMaster" sheetId="13" r:id="rId16"/>
  </sheets>
  <definedNames/>
  <calcPr/>
</workbook>
</file>

<file path=xl/sharedStrings.xml><?xml version="1.0" encoding="utf-8"?>
<sst xmlns="http://schemas.openxmlformats.org/spreadsheetml/2006/main" count="5513" uniqueCount="1408">
  <si>
    <t>WorkforceId</t>
  </si>
  <si>
    <t>Name</t>
  </si>
  <si>
    <t>Seniority Rank</t>
  </si>
  <si>
    <t>RoleId</t>
  </si>
  <si>
    <t>Role</t>
  </si>
  <si>
    <t>Casual Rank</t>
  </si>
  <si>
    <t>GradeId</t>
  </si>
  <si>
    <t>Grade</t>
  </si>
  <si>
    <t>SkillsId</t>
  </si>
  <si>
    <t>BIJU POULOSE</t>
  </si>
  <si>
    <t>TOFFY A.J.</t>
  </si>
  <si>
    <t>MANOJ KUMAR K.C.</t>
  </si>
  <si>
    <t>JOPHY JOMY K.</t>
  </si>
  <si>
    <t>BENNY P.U.</t>
  </si>
  <si>
    <t>JIBY PAUL</t>
  </si>
  <si>
    <t>ANIL KUMAR V.</t>
  </si>
  <si>
    <t>MANESH.K.S.</t>
  </si>
  <si>
    <t>JUSTIN RAPHEAL</t>
  </si>
  <si>
    <t>DILEEP K.</t>
  </si>
  <si>
    <t>VARGHESE JOSEPH</t>
  </si>
  <si>
    <t>STEPHEN M.T.</t>
  </si>
  <si>
    <t>VINODKUMAR V.S.</t>
  </si>
  <si>
    <t>SUSILKUMAR P.</t>
  </si>
  <si>
    <t>SHIBU T.R.</t>
  </si>
  <si>
    <t>SHEEJO V.A.</t>
  </si>
  <si>
    <t>PRAVEEN M.P.</t>
  </si>
  <si>
    <t>ALJOY P.S.</t>
  </si>
  <si>
    <t>JIS KURIAN</t>
  </si>
  <si>
    <t>LYDAN WILLIAM MITCHELL</t>
  </si>
  <si>
    <t>PRAVEEN P.R.</t>
  </si>
  <si>
    <t>PRADEEP KUMAR T.V.</t>
  </si>
  <si>
    <t>JEESON JOSE</t>
  </si>
  <si>
    <t>SURAJ JOSEPH</t>
  </si>
  <si>
    <t>ANTONY P.D.</t>
  </si>
  <si>
    <t>VIMAL K.V.</t>
  </si>
  <si>
    <t>SEBIN V. AUGUSTIN</t>
  </si>
  <si>
    <t>RAJESH KOOLA</t>
  </si>
  <si>
    <t>PINTO PAUL</t>
  </si>
  <si>
    <t>ANEESH MATHEW</t>
  </si>
  <si>
    <t>JIJU C.A.</t>
  </si>
  <si>
    <t>ELSON KUNJAPPAN</t>
  </si>
  <si>
    <t>RAJEESH M.D.</t>
  </si>
  <si>
    <t>JIBI PAPPACHAN</t>
  </si>
  <si>
    <t>MANOJ KUMAR B.</t>
  </si>
  <si>
    <t>BINOY STEPHEN</t>
  </si>
  <si>
    <t>RAKESH P.</t>
  </si>
  <si>
    <t>SANTHOSH P.M.</t>
  </si>
  <si>
    <t>PRAVEEN KUMAR O.P.</t>
  </si>
  <si>
    <t>SHELLY SMITH N.</t>
  </si>
  <si>
    <t>NOUFEL K.B.</t>
  </si>
  <si>
    <t>JOBY K.A.</t>
  </si>
  <si>
    <t>JOSEMON V.X.</t>
  </si>
  <si>
    <t>ANEESH M.A.</t>
  </si>
  <si>
    <t>AHMED SHARIEF</t>
  </si>
  <si>
    <t>JINU PAUL</t>
  </si>
  <si>
    <t>RATHEESH T.C.</t>
  </si>
  <si>
    <t>BIBI M.V.</t>
  </si>
  <si>
    <t>JOSHY K.T.</t>
  </si>
  <si>
    <t>JOSEPH SCARIA</t>
  </si>
  <si>
    <t>MUKESH K.M.</t>
  </si>
  <si>
    <t>SAJIN C.T.</t>
  </si>
  <si>
    <t>ELDHO JOHN P. ALIAS</t>
  </si>
  <si>
    <t>VINOD C.L.</t>
  </si>
  <si>
    <t>LIJO JOSE</t>
  </si>
  <si>
    <t>ASISH P.P.</t>
  </si>
  <si>
    <t>RAJITHKUMAR A.</t>
  </si>
  <si>
    <t>ANOOP P.S.</t>
  </si>
  <si>
    <t>SUNIL K.V.</t>
  </si>
  <si>
    <t>PRATHEESH K.P.</t>
  </si>
  <si>
    <t>RINOOP K.A.</t>
  </si>
  <si>
    <t>SONY P.J.</t>
  </si>
  <si>
    <t>SHIHAB P.A.</t>
  </si>
  <si>
    <t>SUNITH KUMAR S.</t>
  </si>
  <si>
    <t>GIBIN T.D.</t>
  </si>
  <si>
    <t>SONY M.S.</t>
  </si>
  <si>
    <t>JILSON K.S.</t>
  </si>
  <si>
    <t>MADANKUMAR N.</t>
  </si>
  <si>
    <t>VIDIADHARAN K.B.</t>
  </si>
  <si>
    <t>JITHESHLAL K.G.</t>
  </si>
  <si>
    <t>MANU K. RAJ</t>
  </si>
  <si>
    <t>VIJOSH A.D.</t>
  </si>
  <si>
    <t>RAJEEV M.V.</t>
  </si>
  <si>
    <t>SHIBU M.S.</t>
  </si>
  <si>
    <t>RAJESH A.</t>
  </si>
  <si>
    <t>SUDHISH KUMAR P.</t>
  </si>
  <si>
    <t>SAJITH M.S.</t>
  </si>
  <si>
    <t>HARI K.S.</t>
  </si>
  <si>
    <t>VARGHESE T.P.</t>
  </si>
  <si>
    <t>NAVEEN P.T.</t>
  </si>
  <si>
    <t>LINSON M.D.</t>
  </si>
  <si>
    <t>SREEKUMAR V.K.</t>
  </si>
  <si>
    <t>KIRANDATH V.R.</t>
  </si>
  <si>
    <t>PRAVEEN PRASAD</t>
  </si>
  <si>
    <t>SINDHIL KUMAR V.</t>
  </si>
  <si>
    <t>DAVIS VAZHAPPILLY</t>
  </si>
  <si>
    <t>JOSE K.T.</t>
  </si>
  <si>
    <t>SABU K.G.</t>
  </si>
  <si>
    <t>SUJEESH S.</t>
  </si>
  <si>
    <t>SETHUPILLAI N.V.</t>
  </si>
  <si>
    <t>UMESH K.U.</t>
  </si>
  <si>
    <t>JOSHY THOMAS P.</t>
  </si>
  <si>
    <t>DILEEP CHANDRAN</t>
  </si>
  <si>
    <t>BINU E.B.</t>
  </si>
  <si>
    <t>DHANESH CHANDRAN</t>
  </si>
  <si>
    <t>SAJAN ANTO</t>
  </si>
  <si>
    <t>RHINE ITTIRA</t>
  </si>
  <si>
    <t>SUHAIL A.K.</t>
  </si>
  <si>
    <t>ABHILASH A.</t>
  </si>
  <si>
    <t>HAREESH A.K.</t>
  </si>
  <si>
    <t>NIXON V.S.</t>
  </si>
  <si>
    <t>VINEESH K.V.</t>
  </si>
  <si>
    <t>DAUGLOSE C.DAVIS</t>
  </si>
  <si>
    <t>SANESH R.NAIR</t>
  </si>
  <si>
    <t>JOEL P.JOY</t>
  </si>
  <si>
    <t>ANOOP P.A.</t>
  </si>
  <si>
    <t>MELJO POULOSE</t>
  </si>
  <si>
    <t>KISHOR KUMAR</t>
  </si>
  <si>
    <t>SUMAN K.V.</t>
  </si>
  <si>
    <t>JINTO C.O.</t>
  </si>
  <si>
    <t>UJUAL JOHNY</t>
  </si>
  <si>
    <t>DEEPAK MURALIDHARAN</t>
  </si>
  <si>
    <t>DEEPU ANTONY</t>
  </si>
  <si>
    <t>SHAJAN E.B</t>
  </si>
  <si>
    <t>BINTO T.J.</t>
  </si>
  <si>
    <t>BINU BABY</t>
  </si>
  <si>
    <t>ANSAR P.M.</t>
  </si>
  <si>
    <t>ROY M.V.</t>
  </si>
  <si>
    <t>RAVIKUMAR</t>
  </si>
  <si>
    <t>SANTHOSH K. JOSEPH</t>
  </si>
  <si>
    <t>TOM DAVIS</t>
  </si>
  <si>
    <t>JEEVAN GEORGE</t>
  </si>
  <si>
    <t>JIBIN JOSEPH</t>
  </si>
  <si>
    <t>LIJO JOY V.</t>
  </si>
  <si>
    <t>SANIL ANTONY</t>
  </si>
  <si>
    <t>SANAL A.N.</t>
  </si>
  <si>
    <t>RAJU M.P.</t>
  </si>
  <si>
    <t>RAJESH K.</t>
  </si>
  <si>
    <t>BENNY JOSEPH</t>
  </si>
  <si>
    <t>BINU V</t>
  </si>
  <si>
    <t>BIBIN P.J</t>
  </si>
  <si>
    <t>ARUN V. VENATE</t>
  </si>
  <si>
    <t>SIRIL JOSEPH</t>
  </si>
  <si>
    <t>HARISH C.K.</t>
  </si>
  <si>
    <t>JANIL K. JACOB</t>
  </si>
  <si>
    <t>JITHU SHANMUGHAN</t>
  </si>
  <si>
    <t>SHAJU K.S</t>
  </si>
  <si>
    <t>JOY P.A</t>
  </si>
  <si>
    <t>LIJO GEORGE</t>
  </si>
  <si>
    <t>ARUN SREEDHAR</t>
  </si>
  <si>
    <t>HASHIM P.K.</t>
  </si>
  <si>
    <t>SUJEESH K.S.</t>
  </si>
  <si>
    <t>DARIS DEVASSY</t>
  </si>
  <si>
    <t>SOORAJ P.A.</t>
  </si>
  <si>
    <t>ARUN VENUGOPAL</t>
  </si>
  <si>
    <t>NAVEEN M.M.</t>
  </si>
  <si>
    <t>PRAGEETH E.P.</t>
  </si>
  <si>
    <t>GIMSON K.S.</t>
  </si>
  <si>
    <t>JAGADI K.V.</t>
  </si>
  <si>
    <t>RANJITH K.R.</t>
  </si>
  <si>
    <t>SHINTO P.D.</t>
  </si>
  <si>
    <t>JOSE K.J.</t>
  </si>
  <si>
    <t>CLEAMY P.D.</t>
  </si>
  <si>
    <t>FAISAL</t>
  </si>
  <si>
    <t>ARUN K.R.</t>
  </si>
  <si>
    <t>SANDEEP ANTONY</t>
  </si>
  <si>
    <t>ANISH P.P</t>
  </si>
  <si>
    <t>DILEEP P.S.</t>
  </si>
  <si>
    <t>RANEESH P.N.</t>
  </si>
  <si>
    <t>SUDHEESH</t>
  </si>
  <si>
    <t>VIVEK ANTONY</t>
  </si>
  <si>
    <t>ANANDA VISHNU M.V.</t>
  </si>
  <si>
    <t>RAMDAS CHANDRASEKHAR</t>
  </si>
  <si>
    <t>LIJU M.T.</t>
  </si>
  <si>
    <t>NIGIL PAULY</t>
  </si>
  <si>
    <t>SHERIL SEBASTIAN</t>
  </si>
  <si>
    <t>KRISHNA KUMAR V.</t>
  </si>
  <si>
    <t>P.P. FRANCIS</t>
  </si>
  <si>
    <t>K.K. THOMAS</t>
  </si>
  <si>
    <t>K.K. SASIDHARAN</t>
  </si>
  <si>
    <t>JOBY FRANCIS</t>
  </si>
  <si>
    <t>BAIJU P.T.</t>
  </si>
  <si>
    <t>SACHIN C.</t>
  </si>
  <si>
    <t>JAYAKRISHNAN N.</t>
  </si>
  <si>
    <t>VISAKH S. NAIR</t>
  </si>
  <si>
    <t>GEORGE ALEX</t>
  </si>
  <si>
    <t>BIJU THOMAS N</t>
  </si>
  <si>
    <t>TITTO JOSE</t>
  </si>
  <si>
    <t>ANOOP C N</t>
  </si>
  <si>
    <t>MIDHUN CR</t>
  </si>
  <si>
    <t>TINO JOHNSON</t>
  </si>
  <si>
    <t>SONY PAUL</t>
  </si>
  <si>
    <t>RAGESH T.R</t>
  </si>
  <si>
    <t>ARUN V B</t>
  </si>
  <si>
    <t>VINCEN K.G.</t>
  </si>
  <si>
    <t>DINTO PAUL</t>
  </si>
  <si>
    <t>RANJITH M PILLAI</t>
  </si>
  <si>
    <t>JOSEPH K.D.</t>
  </si>
  <si>
    <t>PRASANTH KUMAR T.</t>
  </si>
  <si>
    <t>MANOJ A.M.</t>
  </si>
  <si>
    <t>SAJEEV K.P.</t>
  </si>
  <si>
    <t>ABDUL RAZAK K.M.</t>
  </si>
  <si>
    <t>DEVANAND C.</t>
  </si>
  <si>
    <t>RAJEEV P.G.</t>
  </si>
  <si>
    <t>JOJY P.T.</t>
  </si>
  <si>
    <t>VINOD K.V.</t>
  </si>
  <si>
    <t>VINOOP A.V.</t>
  </si>
  <si>
    <t>ROBIN JOHN P.</t>
  </si>
  <si>
    <t>ABHISH K.V.</t>
  </si>
  <si>
    <t>PHILIP C VARGHESE</t>
  </si>
  <si>
    <t>JIBIN GEORGE</t>
  </si>
  <si>
    <t>STANLY PAUL</t>
  </si>
  <si>
    <t>DEEPAK N.P</t>
  </si>
  <si>
    <t>DON JOHNSON</t>
  </si>
  <si>
    <t>GIREESH KUMAR E</t>
  </si>
  <si>
    <t>REJEESH K.G</t>
  </si>
  <si>
    <t>MURALI C.V</t>
  </si>
  <si>
    <t>PRADEEP K.</t>
  </si>
  <si>
    <t>BIJU T.N</t>
  </si>
  <si>
    <t>BINIL V.S</t>
  </si>
  <si>
    <t>VIJAYAPRASAD P.B</t>
  </si>
  <si>
    <t>PRAVEEN A.S</t>
  </si>
  <si>
    <t>ANTO FRANCIS</t>
  </si>
  <si>
    <t>FRANKLIN FRANCIS</t>
  </si>
  <si>
    <t>NIBIN ANTONY</t>
  </si>
  <si>
    <t>BINU K.V</t>
  </si>
  <si>
    <t>RICHU VARGHESE</t>
  </si>
  <si>
    <t>VISAKH V.</t>
  </si>
  <si>
    <t>GEO GEORGE</t>
  </si>
  <si>
    <t>NOWFAL HAMEED</t>
  </si>
  <si>
    <t>JITHIN C.K</t>
  </si>
  <si>
    <t>CLIFIN SIMETHY</t>
  </si>
  <si>
    <t>KRISHNARAJ B</t>
  </si>
  <si>
    <t>AKHIL K VARGHESE</t>
  </si>
  <si>
    <t>SUMESH C.K</t>
  </si>
  <si>
    <t>JIMMY P.D.</t>
  </si>
  <si>
    <t>ROJIN VARGHESE</t>
  </si>
  <si>
    <t>BLESSON VARGHESE</t>
  </si>
  <si>
    <t>JINTO A.J</t>
  </si>
  <si>
    <t>ELDHO MONDOLIL THOMAS</t>
  </si>
  <si>
    <t>LIJ K.JOY</t>
  </si>
  <si>
    <t>SUJESH P.M</t>
  </si>
  <si>
    <t>VIJO VARGHESE</t>
  </si>
  <si>
    <t>MANIKANDAN E</t>
  </si>
  <si>
    <t>VIJAYAN K.P</t>
  </si>
  <si>
    <t>NEPSON POULOSE</t>
  </si>
  <si>
    <t>SHIJO STEPHEN</t>
  </si>
  <si>
    <t>JOBY VARGHESE</t>
  </si>
  <si>
    <t>AUGUSTINE C.O.</t>
  </si>
  <si>
    <t>SHAJI C.P.</t>
  </si>
  <si>
    <t>EBY T. SKARIYA</t>
  </si>
  <si>
    <t>SANKAR S PATTATHIL</t>
  </si>
  <si>
    <t>SUJITH BHASI</t>
  </si>
  <si>
    <t>VIMAL ARAVIND</t>
  </si>
  <si>
    <t>LINTO THOMAS P.</t>
  </si>
  <si>
    <t>NIKESH K.S.</t>
  </si>
  <si>
    <t>SIGIL CHANDRAN T.</t>
  </si>
  <si>
    <t>JITTO F. MALIAKKAL</t>
  </si>
  <si>
    <t>SUNILKUMAR K.</t>
  </si>
  <si>
    <t>ANTU K. M.</t>
  </si>
  <si>
    <t>LIJO JACOB</t>
  </si>
  <si>
    <t>JOMON JOSE</t>
  </si>
  <si>
    <t>BESTIN P.P.</t>
  </si>
  <si>
    <t>FEBIN FRANCIS</t>
  </si>
  <si>
    <t>NIJO JOHN</t>
  </si>
  <si>
    <t>ARUN P. J.</t>
  </si>
  <si>
    <t>JAIMON XAVIER P</t>
  </si>
  <si>
    <t>LAIJUMON P.O</t>
  </si>
  <si>
    <t>JAISON VARGHESE E</t>
  </si>
  <si>
    <t>SAJEESH M.M</t>
  </si>
  <si>
    <t>SHABU MON</t>
  </si>
  <si>
    <t>VIPIN M.G</t>
  </si>
  <si>
    <t>ARUN M.K</t>
  </si>
  <si>
    <t>SHIJU C.R</t>
  </si>
  <si>
    <t>JOHN VARGHESE</t>
  </si>
  <si>
    <t>MANU C.M</t>
  </si>
  <si>
    <t>AJITHLAL K.J.</t>
  </si>
  <si>
    <t>MARTIN VARGHESE</t>
  </si>
  <si>
    <t>SEBU ANTONY</t>
  </si>
  <si>
    <t>AJAY KRISHNA U.</t>
  </si>
  <si>
    <t>VIPIN E.T.</t>
  </si>
  <si>
    <t>GIREESH K.R</t>
  </si>
  <si>
    <t>PRAVEEN KUMAR P.R.</t>
  </si>
  <si>
    <t>ANOOP P.C</t>
  </si>
  <si>
    <t>SAILESH MOHAN</t>
  </si>
  <si>
    <t>SIJIL M.S.</t>
  </si>
  <si>
    <t>AJESH K.R.</t>
  </si>
  <si>
    <t>JICKSON JACOB</t>
  </si>
  <si>
    <t>SHALUDEEN K.M.</t>
  </si>
  <si>
    <t>ABDUL MAJEED K.M.</t>
  </si>
  <si>
    <t>TIJO K. JOSEPH</t>
  </si>
  <si>
    <t>RANJITH O.R.</t>
  </si>
  <si>
    <t>ULSAH V.U.</t>
  </si>
  <si>
    <t>ANOOB P.I.</t>
  </si>
  <si>
    <t>SAHADEVAN P.R.</t>
  </si>
  <si>
    <t>PRASANTH PAUL</t>
  </si>
  <si>
    <t>KRISHNAKUMAR K.K.</t>
  </si>
  <si>
    <t>LIBIN JOSEPH</t>
  </si>
  <si>
    <t>PRESOON BENNEN</t>
  </si>
  <si>
    <t>ANOOP M.D.</t>
  </si>
  <si>
    <t>SREEJISH C.C.</t>
  </si>
  <si>
    <t>ANEESH P.K.</t>
  </si>
  <si>
    <t>RENJITH K. MENON</t>
  </si>
  <si>
    <t>SREERAJ P.S.</t>
  </si>
  <si>
    <t>NIKIL P.A.</t>
  </si>
  <si>
    <t>ANOOP T.S.</t>
  </si>
  <si>
    <t>ARUN V M</t>
  </si>
  <si>
    <t>RENJITH KARIMATTATHU</t>
  </si>
  <si>
    <t>VIMAL P R</t>
  </si>
  <si>
    <t>LIJEESH P.N.</t>
  </si>
  <si>
    <t>JOSEPH LIGIN</t>
  </si>
  <si>
    <t>FAISAL M.A.</t>
  </si>
  <si>
    <t>CLINT GONSALWAS</t>
  </si>
  <si>
    <t>LENIN RAJ O.</t>
  </si>
  <si>
    <t>RAKESH M.H.</t>
  </si>
  <si>
    <t>ASWAN N.S.</t>
  </si>
  <si>
    <t>SANDEEP T.R.</t>
  </si>
  <si>
    <t>SAJITH M S</t>
  </si>
  <si>
    <t>SANEL KUMAR M.R.</t>
  </si>
  <si>
    <t>DIVILRAJ K.B.</t>
  </si>
  <si>
    <t>RAPHY C.F.</t>
  </si>
  <si>
    <t>RENJITH CHANDRAN</t>
  </si>
  <si>
    <t>SUJITH M.R.</t>
  </si>
  <si>
    <t>SIJO VARGHESE</t>
  </si>
  <si>
    <t>RAJIN C.R.</t>
  </si>
  <si>
    <t>HARIKRISHNAN K.C.</t>
  </si>
  <si>
    <t>JITHIN JOSEPH</t>
  </si>
  <si>
    <t>ANIL T.A.</t>
  </si>
  <si>
    <t>NIDHIN M.M.</t>
  </si>
  <si>
    <t>DIJO B.D</t>
  </si>
  <si>
    <t>SUDHEER A.T</t>
  </si>
  <si>
    <t>MOHAMMED SANOOJ M.A</t>
  </si>
  <si>
    <t>RENJITH S</t>
  </si>
  <si>
    <t>AJEESH N.P</t>
  </si>
  <si>
    <t>SAJITH A</t>
  </si>
  <si>
    <t>JIBI CHERIAN</t>
  </si>
  <si>
    <t>JOSHUVA VARGHESE K</t>
  </si>
  <si>
    <t>MAHESH BALAKRISHNAN</t>
  </si>
  <si>
    <t>NAVEEN SURESH</t>
  </si>
  <si>
    <t>MEJO JOY</t>
  </si>
  <si>
    <t>SAJEESH P.S</t>
  </si>
  <si>
    <t>AUSTIN MANUEL</t>
  </si>
  <si>
    <t>AJAYAKUMAR B</t>
  </si>
  <si>
    <t>JOSEPH V.O</t>
  </si>
  <si>
    <t>AMBROSE ANZEN O.R</t>
  </si>
  <si>
    <t>SAJEESH T.S</t>
  </si>
  <si>
    <t>ARUN BABU</t>
  </si>
  <si>
    <t>SUNIL KUMAR A.S</t>
  </si>
  <si>
    <t>NYJO BASIL</t>
  </si>
  <si>
    <t>SHIBU ANTO M.</t>
  </si>
  <si>
    <t>UNNIKRISHNAN P.K</t>
  </si>
  <si>
    <t>SIJO M.D</t>
  </si>
  <si>
    <t>REX C.A</t>
  </si>
  <si>
    <t>JAISON DAVID V</t>
  </si>
  <si>
    <t>JAISON K.J</t>
  </si>
  <si>
    <t>BINISH N.D</t>
  </si>
  <si>
    <t>PRINCE JOSEPH</t>
  </si>
  <si>
    <t>JOHN ANTONY</t>
  </si>
  <si>
    <t>NISHAD P.A.</t>
  </si>
  <si>
    <t>SANU RAVEENDRAN C.</t>
  </si>
  <si>
    <t>BIGIL BABU</t>
  </si>
  <si>
    <t>RABALLO C.D.</t>
  </si>
  <si>
    <t>VINU VARGHESE K.</t>
  </si>
  <si>
    <t>ALAN ANTONY</t>
  </si>
  <si>
    <t>RAHUL K.S</t>
  </si>
  <si>
    <t>SAGAR MILLIAM A J</t>
  </si>
  <si>
    <t>HIRAN VARGHESE</t>
  </si>
  <si>
    <t>PRINCE C J</t>
  </si>
  <si>
    <t>PHINTO P A</t>
  </si>
  <si>
    <t>REIGAN JOSE</t>
  </si>
  <si>
    <t>SHAFEEK M A</t>
  </si>
  <si>
    <t>JOMY K JOSE</t>
  </si>
  <si>
    <t>ANOOP BENJAMIN</t>
  </si>
  <si>
    <t>SUMESH P D</t>
  </si>
  <si>
    <t>NAVEEN KUMAR P A</t>
  </si>
  <si>
    <t>MELVIN VINCENT</t>
  </si>
  <si>
    <t>NIDHIN THOMAS</t>
  </si>
  <si>
    <t>JITHIN P S</t>
  </si>
  <si>
    <t>AJEESH C WILSON</t>
  </si>
  <si>
    <t>STANLY ANTONY</t>
  </si>
  <si>
    <t>JISSMON VARGHESE</t>
  </si>
  <si>
    <t>LINTO K ANTO</t>
  </si>
  <si>
    <t>JECO TONY</t>
  </si>
  <si>
    <t>DEEPU PAUL</t>
  </si>
  <si>
    <t>NIKHIL RADHAKRISHNAN</t>
  </si>
  <si>
    <t>DIFFIN DAVIS</t>
  </si>
  <si>
    <t>SANJAY P.N</t>
  </si>
  <si>
    <t>MANIKANDAN V.G</t>
  </si>
  <si>
    <t>SNITHIN SUDHAN</t>
  </si>
  <si>
    <t>JOG P.J</t>
  </si>
  <si>
    <t>YADUKRISHNA ASOKAN</t>
  </si>
  <si>
    <t>VINEESH C PRADEEP</t>
  </si>
  <si>
    <t>FRANCY CHUMMAR</t>
  </si>
  <si>
    <t>ALEN VARGHESE</t>
  </si>
  <si>
    <t>ANZIL HANEEFA</t>
  </si>
  <si>
    <t>JAIMON CHUMMAR</t>
  </si>
  <si>
    <t>JACKSON P J</t>
  </si>
  <si>
    <t>Code</t>
  </si>
  <si>
    <t>RoleCategory</t>
  </si>
  <si>
    <r>
      <rPr>
        <rFont val="Arial"/>
        <b/>
        <color rgb="FFCC0000"/>
        <sz val="14.0"/>
      </rPr>
      <t xml:space="preserve">Notes
</t>
    </r>
    <r>
      <rPr>
        <rFont val="Arial"/>
        <b/>
        <color theme="1"/>
        <sz val="10.0"/>
      </rPr>
      <t xml:space="preserve">
All workforce with missing roles should be handled as per their skills during the allocation. They do not have a default machine position or a role so they will always be in available workforce lsit and will be allocated as per requirement and skill</t>
    </r>
  </si>
  <si>
    <t>a-gti</t>
  </si>
  <si>
    <t>b-tr</t>
  </si>
  <si>
    <t>b-rt</t>
  </si>
  <si>
    <t>b-otr</t>
  </si>
  <si>
    <t>b-lcv</t>
  </si>
  <si>
    <t>s-rt</t>
  </si>
  <si>
    <t>s-otr</t>
  </si>
  <si>
    <t>s-tr</t>
  </si>
  <si>
    <t>a-tt</t>
  </si>
  <si>
    <t>s-lcv</t>
  </si>
  <si>
    <t>Grade 6</t>
  </si>
  <si>
    <t>Grade 5</t>
  </si>
  <si>
    <t>Grade 1</t>
  </si>
  <si>
    <t>Grade 2</t>
  </si>
  <si>
    <t>Rank</t>
  </si>
  <si>
    <t>RoleCode</t>
  </si>
  <si>
    <t>RoleCategoryId</t>
  </si>
  <si>
    <t>Abbreviation</t>
  </si>
  <si>
    <t>MachineCategoryCode</t>
  </si>
  <si>
    <t>MachineCategoryId</t>
  </si>
  <si>
    <t>Builders</t>
  </si>
  <si>
    <t>Light Truck Manual Builder</t>
  </si>
  <si>
    <t>LTMB</t>
  </si>
  <si>
    <t>b-ltm</t>
  </si>
  <si>
    <t>ltm</t>
  </si>
  <si>
    <t>7730835e-f5aa-4ce0-b846-71dfe7e13725</t>
  </si>
  <si>
    <t>Light Truck Auto Builder</t>
  </si>
  <si>
    <t>LTAB</t>
  </si>
  <si>
    <t>b-lta</t>
  </si>
  <si>
    <t>lta</t>
  </si>
  <si>
    <t>bde962e2-9060-40d1-8356-8bf81b9f8af7</t>
  </si>
  <si>
    <t>PASS Builder</t>
  </si>
  <si>
    <t>PASS-B</t>
  </si>
  <si>
    <t>b-pass</t>
  </si>
  <si>
    <t>pass</t>
  </si>
  <si>
    <t>a87d020d-6775-488d-a178-358f4a043c85</t>
  </si>
  <si>
    <t>LCV Builder</t>
  </si>
  <si>
    <t>LCVB</t>
  </si>
  <si>
    <t>2615173f-0c73-47c2-9e5e-71c4134616de</t>
  </si>
  <si>
    <t>Truck Builder</t>
  </si>
  <si>
    <t>TRB</t>
  </si>
  <si>
    <t>tr</t>
  </si>
  <si>
    <t>909fe744-64e1-4430-af94-29049e4d5d61</t>
  </si>
  <si>
    <t>RT Builder</t>
  </si>
  <si>
    <t>RTB</t>
  </si>
  <si>
    <t>rt</t>
  </si>
  <si>
    <t>dec8619b-903f-480e-a552-b9ad9b97025f</t>
  </si>
  <si>
    <t>OTR Builder</t>
  </si>
  <si>
    <t>OTRB</t>
  </si>
  <si>
    <t>otr</t>
  </si>
  <si>
    <t>02277ce1-f087-4cbe-9f34-70b6fbc21924</t>
  </si>
  <si>
    <t>Servicemen</t>
  </si>
  <si>
    <t>OTR Serviceman</t>
  </si>
  <si>
    <t>OTRS</t>
  </si>
  <si>
    <t>4313bbc5-41fb-44dc-929a-99e224446525</t>
  </si>
  <si>
    <t>Truck Serviceman</t>
  </si>
  <si>
    <t>TRS</t>
  </si>
  <si>
    <t>aea7ed55-e968-4172-83c7-16f869b186ae</t>
  </si>
  <si>
    <t>RT Serviceman</t>
  </si>
  <si>
    <t>RTS</t>
  </si>
  <si>
    <t>b5bc5bd4-194b-41ab-8e3f-c45f25c028d0</t>
  </si>
  <si>
    <t>Light Truck Manual Serviceman</t>
  </si>
  <si>
    <t>LTMS</t>
  </si>
  <si>
    <t>s-ltm</t>
  </si>
  <si>
    <t>7de600f5-db6e-44d5-be27-9f1e3963a95c</t>
  </si>
  <si>
    <t>Light Truck Auto Serviceman</t>
  </si>
  <si>
    <t>LTAS</t>
  </si>
  <si>
    <t>s-lta</t>
  </si>
  <si>
    <t>a91ba6bf-3b4b-473c-87ed-d738b0a93150</t>
  </si>
  <si>
    <t>PASS Serviceman</t>
  </si>
  <si>
    <t>PASS-S</t>
  </si>
  <si>
    <t>s-pass</t>
  </si>
  <si>
    <t>070d1123-0e2c-47fb-b825-503ef51d6f98</t>
  </si>
  <si>
    <t>LCV Serviceman</t>
  </si>
  <si>
    <t>LCVS</t>
  </si>
  <si>
    <t>866c9d0d-4f6a-4ca6-b352-9e186b2e8478</t>
  </si>
  <si>
    <t>Additional</t>
  </si>
  <si>
    <t>Tread Supplier</t>
  </si>
  <si>
    <t>TSS</t>
  </si>
  <si>
    <t>a-tss</t>
  </si>
  <si>
    <t>2633866e-b5d8-4e21-b1c8-5f2a2fa163d0</t>
  </si>
  <si>
    <t>Ply Supplier</t>
  </si>
  <si>
    <t>PS</t>
  </si>
  <si>
    <t>a-ps</t>
  </si>
  <si>
    <t>435f9307-b015-47d5-b714-b33092da5bea</t>
  </si>
  <si>
    <t>GT Racking</t>
  </si>
  <si>
    <t>GTR</t>
  </si>
  <si>
    <t>a-gtr</t>
  </si>
  <si>
    <t>12db779b-c59a-434f-849f-ce2c3b593b35</t>
  </si>
  <si>
    <t>GT Inspector</t>
  </si>
  <si>
    <t>GTI</t>
  </si>
  <si>
    <t>3fc154de-c90e-47be-9956-25a6c3007f96</t>
  </si>
  <si>
    <t>Band Machine Helper</t>
  </si>
  <si>
    <t>BMH</t>
  </si>
  <si>
    <t>a-bmh</t>
  </si>
  <si>
    <t>a640e8a6-2dd8-4972-92e4-aacaa34bd236</t>
  </si>
  <si>
    <t>Tyre Trucker</t>
  </si>
  <si>
    <t>TT</t>
  </si>
  <si>
    <t>687f3dde-d1ad-4f4b-8c60-91a31eefb0fc</t>
  </si>
  <si>
    <t>fdb8c254-cf49-4e6c-a6dd-84167d8a5c26</t>
  </si>
  <si>
    <t>builder</t>
  </si>
  <si>
    <t>afdec185-2197-4a9b-a80f-c1155c2f761f</t>
  </si>
  <si>
    <t>servicemen</t>
  </si>
  <si>
    <t>e7eaa3f7-d02f-4b01-9b9c-fe92f625fcf2</t>
  </si>
  <si>
    <t>additional</t>
  </si>
  <si>
    <t>ce62359d-cfe7-4992-994e-68c11c64f243</t>
  </si>
  <si>
    <t>4853a21f-bca1-407e-b7e1-d63f769a323e</t>
  </si>
  <si>
    <t>Grade 2 &amp; 5</t>
  </si>
  <si>
    <t>71cb846f-183b-4520-847b-f0aa8b945ade</t>
  </si>
  <si>
    <t>3d17a6e1-bc94-4c7f-ad26-234ce6cd65be</t>
  </si>
  <si>
    <t>6bb027c9-c54d-45fc-9887-0bacc308d30a</t>
  </si>
  <si>
    <t>MachineId</t>
  </si>
  <si>
    <t>MachineNumber</t>
  </si>
  <si>
    <t>Category Code</t>
  </si>
  <si>
    <t>TreadCode</t>
  </si>
  <si>
    <t>TreadId</t>
  </si>
  <si>
    <t>Hoist</t>
  </si>
  <si>
    <t>bb61317b-3745-4832-914c-8bcbaea69282</t>
  </si>
  <si>
    <t>70GYG</t>
  </si>
  <si>
    <t>5dbec723-4f9d-4c3d-8cde-45c9effadfb6</t>
  </si>
  <si>
    <t>e78e2cc5-ca30-4762-a727-67f71a579637</t>
  </si>
  <si>
    <t>502df72b-b47f-4863-8a72-29b9853d9afb</t>
  </si>
  <si>
    <t>0d3fe0e3-f9bc-424d-b58c-4c14cec8a5f9</t>
  </si>
  <si>
    <t>4697840c-24c4-4b2a-a27a-c03bbe146337</t>
  </si>
  <si>
    <t>ffb8b2f3-3cf8-4250-9150-cc90a1905e4e</t>
  </si>
  <si>
    <t>9b3df8f1-3ff2-4a96-9fd7-2a15af9c3447</t>
  </si>
  <si>
    <t>fef261c7-268e-4c60-91d1-add2fdf5167d</t>
  </si>
  <si>
    <t>4abd084e-d156-4cb0-a902-f79dc6031e98</t>
  </si>
  <si>
    <t>a2ff293b-117f-4794-b9af-fe7cefabcc7d</t>
  </si>
  <si>
    <t>df8759e7-f23f-483f-b7e0-f7c835313421</t>
  </si>
  <si>
    <t>644a6302-7a8b-412d-8c7b-da7b22e9b6f0</t>
  </si>
  <si>
    <t>8922ba7e-3630-4a1a-b53b-c66a0970f1e5</t>
  </si>
  <si>
    <t>550fe141-f0d3-4146-9a03-ea306764179b</t>
  </si>
  <si>
    <t>916f65c2-8091-487d-821d-7f0153985710</t>
  </si>
  <si>
    <t>d5bc28e7-40a9-42ee-9622-58818a18020d</t>
  </si>
  <si>
    <t>140185fa-2b64-497c-af1e-352bbfd9135a</t>
  </si>
  <si>
    <t>e176af8a-453f-41b1-9ddd-1e64e0f6cf1d</t>
  </si>
  <si>
    <t>1c905a6d-47a6-48cc-b83e-6168bb1a56a5</t>
  </si>
  <si>
    <t>f6ca47d1-716d-4efc-90c7-6590364beb0b</t>
  </si>
  <si>
    <t>5a10cfda-38ce-4f84-9df4-0eb8f177187e</t>
  </si>
  <si>
    <t>2528786d-2ca3-4bbe-931f-90ebb0f641c3</t>
  </si>
  <si>
    <t>a79703ca-8e39-4170-be14-7057cf692cbc</t>
  </si>
  <si>
    <t>75da7083-e514-4135-aec2-49595943c0b9</t>
  </si>
  <si>
    <t>b1934f8d-99cf-48d2-91a8-d15669c293e0</t>
  </si>
  <si>
    <t>9131e791-30aa-4293-b558-67d544342c12</t>
  </si>
  <si>
    <t>1c0b87d5-c90d-4cd3-b906-67ed8d416851</t>
  </si>
  <si>
    <t>04ec9f58-1e85-4435-bc2a-d935a860cf32</t>
  </si>
  <si>
    <t>133e579b-1ad4-4de4-9bcb-9682d9529c0e</t>
  </si>
  <si>
    <t>ecaa807a-6da2-48c5-abaa-37e49b849d87</t>
  </si>
  <si>
    <t>83ed8ab4-5695-4031-b938-1ebde8650460</t>
  </si>
  <si>
    <t>acf49a83-7c76-4577-a2b6-18cdafd7291e</t>
  </si>
  <si>
    <t>1595fde3-5e55-476a-9599-eb372ddcdc21</t>
  </si>
  <si>
    <t>2013c109-9f88-49bb-a54b-7aa955d6537f</t>
  </si>
  <si>
    <t>a902cb9a-de5c-4c29-b46f-a1f84b844d43</t>
  </si>
  <si>
    <t>9ad9d415-1201-4d9d-b34a-3bf5e192fe37</t>
  </si>
  <si>
    <t>4df94c25-b269-45f7-89d1-c581919f2db9</t>
  </si>
  <si>
    <t>ad4439bb-ad1e-4b8e-9331-4d4b84295fbd</t>
  </si>
  <si>
    <t>1812edc2-2c5c-4489-b185-9fe85dba1c6a</t>
  </si>
  <si>
    <t>7f156dad-2a83-4b3a-9b35-b8c7cf788c64</t>
  </si>
  <si>
    <t>73a2249c-24cf-4111-8ee2-573d97387f2c</t>
  </si>
  <si>
    <t>40f7d539-2e7f-4dbd-9a3f-05bb164f8067</t>
  </si>
  <si>
    <t>d0bdb222-3522-4f39-8d12-d7f43d780892</t>
  </si>
  <si>
    <t>791cd8e5-f67a-469b-aa9b-b60a1a1f5855</t>
  </si>
  <si>
    <t>b527c05d-0ee4-4c70-b4fe-f0664ab1e56a</t>
  </si>
  <si>
    <t>7e7d4f07-e79c-4d4f-98d0-505f5f69d84d</t>
  </si>
  <si>
    <t>dcdff28c-5bfe-4199-b1b6-0eb49f8a47bc</t>
  </si>
  <si>
    <t>20316490-7864-4783-8334-5fab7b6a3584</t>
  </si>
  <si>
    <t>c2acaa4a-c07e-4edc-89b6-0aaa5a9904dd</t>
  </si>
  <si>
    <t>539117eb-e2e8-4744-af49-d0104964414f</t>
  </si>
  <si>
    <t>cf4f890b-d994-486f-8f2a-5e1c0aa9612f</t>
  </si>
  <si>
    <t>3d2d78df-2569-4e50-bd34-0a64d212747d</t>
  </si>
  <si>
    <t>c40a99eb-2c08-4629-ad1a-1a29523631d5</t>
  </si>
  <si>
    <t>170a0b70-2c99-4368-8e98-0a3ff22ea0cd</t>
  </si>
  <si>
    <t>3134144b-583e-43fc-b6d6-52d0055725b0</t>
  </si>
  <si>
    <t>62e9358c-3f7d-4fc3-ad8b-f88b4c5d5757</t>
  </si>
  <si>
    <t>518199ed-7897-46bd-8ca5-3c68c17a35ee</t>
  </si>
  <si>
    <t>5f75e6f2-eaa4-4467-a2d9-1447ffcf77c3</t>
  </si>
  <si>
    <t>27517b3c-e6ab-497f-8313-28e696210487</t>
  </si>
  <si>
    <t>c5c3a48e-a0c3-445d-99e7-b7f6681889b9</t>
  </si>
  <si>
    <t>5321d598-c3aa-4325-8bfa-169693621402</t>
  </si>
  <si>
    <t>e1812ffa-fade-4fb7-b2d7-345adc00dd8d</t>
  </si>
  <si>
    <t>3b93403f-153f-4bc2-90af-c1638dbc2bc7</t>
  </si>
  <si>
    <t>164aff4a-e74b-4773-b9c8-03dfa6a8ccba</t>
  </si>
  <si>
    <t>123bc71a-8e4e-4b72-85cf-c39d20fdb640</t>
  </si>
  <si>
    <t>c954d68d-9d27-470c-bd62-785480397db4</t>
  </si>
  <si>
    <t>289ebb6c-0a66-41b8-bedd-3d5d5c99c0ae</t>
  </si>
  <si>
    <t>7be74b28-c62f-468e-99bf-67f863addc24</t>
  </si>
  <si>
    <t>e403c3d4-87f3-4fb7-878f-0968b00fbf6d</t>
  </si>
  <si>
    <t>af825c2f-84d8-462d-a005-38cd34da8d1c</t>
  </si>
  <si>
    <t>band</t>
  </si>
  <si>
    <t>d08da4c7-2237-4786-878f-0323ebfb9384</t>
  </si>
  <si>
    <t>7820a838-2170-43b4-8815-184257f207f7</t>
  </si>
  <si>
    <t>ba6c20a1-170b-4c67-ba60-08505188aaaf</t>
  </si>
  <si>
    <t>CombinationType</t>
  </si>
  <si>
    <t>Machine1Number</t>
  </si>
  <si>
    <t>Machine2Number</t>
  </si>
  <si>
    <t>PreferenceNumber</t>
  </si>
  <si>
    <t>Default</t>
  </si>
  <si>
    <t>Machine1Id</t>
  </si>
  <si>
    <t>Machine2Id</t>
  </si>
  <si>
    <t>BMC</t>
  </si>
  <si>
    <t>SMC</t>
  </si>
  <si>
    <t>TreadWeight</t>
  </si>
  <si>
    <t>Splice</t>
  </si>
  <si>
    <t>GTCode</t>
  </si>
  <si>
    <t>17.314</t>
  </si>
  <si>
    <t>GT3100</t>
  </si>
  <si>
    <t>52ae59b1-57b3-4523-b972-52d1b5355ce2</t>
  </si>
  <si>
    <t>70OPW</t>
  </si>
  <si>
    <t>20.256</t>
  </si>
  <si>
    <t>GT3193</t>
  </si>
  <si>
    <t>65af2c39-680f-4c9c-a6b5-58e2b2380b29</t>
  </si>
  <si>
    <t>70VG</t>
  </si>
  <si>
    <t>20.550</t>
  </si>
  <si>
    <t>GT3167</t>
  </si>
  <si>
    <t>fac7e162-0fbf-4121-a801-9472d6962841</t>
  </si>
  <si>
    <t>70WYYG</t>
  </si>
  <si>
    <t>20.495</t>
  </si>
  <si>
    <t>GT3191</t>
  </si>
  <si>
    <t>e0007da0-f3b5-4a5d-96e7-2d4a0c62a63c</t>
  </si>
  <si>
    <t>755YWW</t>
  </si>
  <si>
    <t>20.412</t>
  </si>
  <si>
    <t>GT3214</t>
  </si>
  <si>
    <t>7e918a30-a359-4047-88a5-53fe590d9258</t>
  </si>
  <si>
    <t>75BB</t>
  </si>
  <si>
    <t>23.833</t>
  </si>
  <si>
    <t>GT3133</t>
  </si>
  <si>
    <t>476eda9f-8dbf-4695-b4e7-19cda18eb83b</t>
  </si>
  <si>
    <t>75BBW</t>
  </si>
  <si>
    <t>26.497</t>
  </si>
  <si>
    <t>GT3080</t>
  </si>
  <si>
    <t>4291ec68-92f0-4749-bdc9-1c05b7d1a606</t>
  </si>
  <si>
    <t>75GBB</t>
  </si>
  <si>
    <t>GT3180</t>
  </si>
  <si>
    <t>d3e728da-a418-4be8-92e0-a94db66cd123</t>
  </si>
  <si>
    <t>75OWG</t>
  </si>
  <si>
    <t>22.738</t>
  </si>
  <si>
    <t>GT3024</t>
  </si>
  <si>
    <t>7bd141f6-7f63-40ed-8c80-99a112cc3e51</t>
  </si>
  <si>
    <t>75PPY</t>
  </si>
  <si>
    <t>21.485</t>
  </si>
  <si>
    <t>GT3082</t>
  </si>
  <si>
    <t>7d1d4122-8e4d-455a-83b7-933066726e69</t>
  </si>
  <si>
    <t>75WPP</t>
  </si>
  <si>
    <t>24.270</t>
  </si>
  <si>
    <t>GT3008</t>
  </si>
  <si>
    <t>bf058a58-a8dd-434f-b70e-cada19a725e5</t>
  </si>
  <si>
    <t>7GG</t>
  </si>
  <si>
    <t>18.274</t>
  </si>
  <si>
    <t>GT3059</t>
  </si>
  <si>
    <t>48ea1e00-5185-4402-9c15-39c072e272c8</t>
  </si>
  <si>
    <t>80G</t>
  </si>
  <si>
    <t>19.386</t>
  </si>
  <si>
    <t>GT3152</t>
  </si>
  <si>
    <t>4e9821ca-e1e4-42cd-aa47-8729fb917a82</t>
  </si>
  <si>
    <t>82GOO</t>
  </si>
  <si>
    <t>26.679</t>
  </si>
  <si>
    <t>GT3048</t>
  </si>
  <si>
    <t>1e70bafb-21f4-40e9-ad6a-b9e33398f11a</t>
  </si>
  <si>
    <t>82Y</t>
  </si>
  <si>
    <t>27.420</t>
  </si>
  <si>
    <t>GT3090</t>
  </si>
  <si>
    <t>f4bf3fee-9057-42b5-abe3-572fabd78717</t>
  </si>
  <si>
    <t>75BYO</t>
  </si>
  <si>
    <t>26.278</t>
  </si>
  <si>
    <t>GT3176</t>
  </si>
  <si>
    <t>4057d634-d9dc-4a67-a226-661d6f93d6f1</t>
  </si>
  <si>
    <t>75O</t>
  </si>
  <si>
    <t>25.738</t>
  </si>
  <si>
    <t>GT3183</t>
  </si>
  <si>
    <t>f8d4ae80-788d-4e87-bbaa-3947f3ba84b1</t>
  </si>
  <si>
    <t>75PY</t>
  </si>
  <si>
    <t>25.823</t>
  </si>
  <si>
    <t>GT3153</t>
  </si>
  <si>
    <t>020ec7cf-c59e-42a9-868a-99e522b93bc0</t>
  </si>
  <si>
    <t>75YBB</t>
  </si>
  <si>
    <t>24.058</t>
  </si>
  <si>
    <t>GT3168</t>
  </si>
  <si>
    <t>16d75b37-9273-48fd-91b1-fc8baf52bd2b</t>
  </si>
  <si>
    <t>82PP</t>
  </si>
  <si>
    <t>31.023</t>
  </si>
  <si>
    <t>GT0031</t>
  </si>
  <si>
    <t>e59b8f2e-3263-44ea-8186-c3032852d550</t>
  </si>
  <si>
    <t>82WPB</t>
  </si>
  <si>
    <t>29.422</t>
  </si>
  <si>
    <t>GT3124</t>
  </si>
  <si>
    <t>9c476b6c-868c-4419-acf6-bcd9f24f829e</t>
  </si>
  <si>
    <t>82WW</t>
  </si>
  <si>
    <t>30.045</t>
  </si>
  <si>
    <t>GT3107</t>
  </si>
  <si>
    <t>e261009f-cbf7-4111-8927-265ed33f07ff</t>
  </si>
  <si>
    <t>82YYO</t>
  </si>
  <si>
    <t>30.386</t>
  </si>
  <si>
    <t>GT3102</t>
  </si>
  <si>
    <t>a1c00df4-b3b1-4712-86a1-2bbfd7e14dec</t>
  </si>
  <si>
    <t>165BBB</t>
  </si>
  <si>
    <t>11.290</t>
  </si>
  <si>
    <t>GT3147</t>
  </si>
  <si>
    <t>26d2f691-6356-475d-8bc8-8bab781b9e99</t>
  </si>
  <si>
    <t>165YBW</t>
  </si>
  <si>
    <t>11.177</t>
  </si>
  <si>
    <t>GT3146</t>
  </si>
  <si>
    <t>2bea2bad-f66f-4471-ab19-c24638c641b2</t>
  </si>
  <si>
    <t>185OPP</t>
  </si>
  <si>
    <t>13.610</t>
  </si>
  <si>
    <t>GT3007</t>
  </si>
  <si>
    <t>29174b34-e5a9-4f19-9d5b-25e6fbacb010</t>
  </si>
  <si>
    <t>185YYY</t>
  </si>
  <si>
    <t>12.760</t>
  </si>
  <si>
    <t>GT3005</t>
  </si>
  <si>
    <t>31dd23b9-e03d-4137-a359-ab1743914bd5</t>
  </si>
  <si>
    <t>215BOY</t>
  </si>
  <si>
    <t>16.564</t>
  </si>
  <si>
    <t>GT3009</t>
  </si>
  <si>
    <t>e7dcf305-1fa8-4be4-8d5d-ba27111c6c2d</t>
  </si>
  <si>
    <t>215WPG</t>
  </si>
  <si>
    <t>16.869</t>
  </si>
  <si>
    <t>GT3010</t>
  </si>
  <si>
    <t>0a772393-9a5b-451c-a029-86907ac066de</t>
  </si>
  <si>
    <t>65GY</t>
  </si>
  <si>
    <t>13.954</t>
  </si>
  <si>
    <t>GT3212</t>
  </si>
  <si>
    <t>01181232-0a18-476e-8479-1252809bb257</t>
  </si>
  <si>
    <t>65YVY</t>
  </si>
  <si>
    <t>13.880</t>
  </si>
  <si>
    <t>GT3211</t>
  </si>
  <si>
    <t>194e4dfd-900c-49a0-aadb-6f2c538ee7cf</t>
  </si>
  <si>
    <t>140P</t>
  </si>
  <si>
    <t>85.752</t>
  </si>
  <si>
    <t>GT4289</t>
  </si>
  <si>
    <t>7815951d-1e20-46ac-a537-8efd6fb007fd</t>
  </si>
  <si>
    <t>14GGG</t>
  </si>
  <si>
    <t>141.116</t>
  </si>
  <si>
    <t>GT4400</t>
  </si>
  <si>
    <t>081eba97-f4ea-44e6-8936-4f7ae25185bc</t>
  </si>
  <si>
    <t>14YYYP</t>
  </si>
  <si>
    <t>106.788</t>
  </si>
  <si>
    <t>GT4314</t>
  </si>
  <si>
    <t>dca63ed2-5ddd-459f-b4df-cd5209dbcc81</t>
  </si>
  <si>
    <t>155GOW</t>
  </si>
  <si>
    <t>77.501</t>
  </si>
  <si>
    <t>GT4366</t>
  </si>
  <si>
    <t>02f67861-6ef7-4d45-9736-0032410aba93</t>
  </si>
  <si>
    <t>15PP</t>
  </si>
  <si>
    <t>90.797</t>
  </si>
  <si>
    <t>GT2193</t>
  </si>
  <si>
    <t>f3aa0dc1-e364-4225-84c1-59df2588862b</t>
  </si>
  <si>
    <t>15WW</t>
  </si>
  <si>
    <t>95.904</t>
  </si>
  <si>
    <t>GT2194</t>
  </si>
  <si>
    <t>66934681-ea47-4ff9-87a8-bab7c7145b81</t>
  </si>
  <si>
    <t>175W</t>
  </si>
  <si>
    <t>97.836</t>
  </si>
  <si>
    <t>GT4367</t>
  </si>
  <si>
    <t>bccfac52-563e-4c41-8075-aa10c3bf3db6</t>
  </si>
  <si>
    <t>175Y</t>
  </si>
  <si>
    <t>91.442</t>
  </si>
  <si>
    <t>GT4364</t>
  </si>
  <si>
    <t>28f46c6e-c32c-4900-9450-cfb39e5521b4</t>
  </si>
  <si>
    <t>231BG</t>
  </si>
  <si>
    <t>146.039</t>
  </si>
  <si>
    <t>GT4300</t>
  </si>
  <si>
    <t>49e55058-9778-419b-9260-33b7b5c4c54b</t>
  </si>
  <si>
    <t>231P</t>
  </si>
  <si>
    <t>133.308</t>
  </si>
  <si>
    <t>GT4302</t>
  </si>
  <si>
    <t>5836a4bc-6020-48f1-a77b-e1422a7af0d4</t>
  </si>
  <si>
    <t>231YP</t>
  </si>
  <si>
    <t>145.903</t>
  </si>
  <si>
    <t>GT4300R</t>
  </si>
  <si>
    <t>745293c4-894d-4ffe-9b69-64d329aadafa</t>
  </si>
  <si>
    <t>47O</t>
  </si>
  <si>
    <t>7.089</t>
  </si>
  <si>
    <t>GT4715</t>
  </si>
  <si>
    <t>735ecc47-e324-4e03-a06d-c4085cd55675</t>
  </si>
  <si>
    <t>5WG</t>
  </si>
  <si>
    <t>8.873</t>
  </si>
  <si>
    <t>GT3151</t>
  </si>
  <si>
    <t>e58636d7-ef21-4473-a116-b2c599d91595</t>
  </si>
  <si>
    <t>6 NO COLOUR</t>
  </si>
  <si>
    <t>11.895</t>
  </si>
  <si>
    <t>GT4607</t>
  </si>
  <si>
    <t>d341bbfd-ca30-481a-872b-3457855a93fb</t>
  </si>
  <si>
    <t>6BW</t>
  </si>
  <si>
    <t>10.572</t>
  </si>
  <si>
    <t>GT4705</t>
  </si>
  <si>
    <t>ac8eabf3-6bf1-42e6-96e2-d589d51b7d5f</t>
  </si>
  <si>
    <t>6G</t>
  </si>
  <si>
    <t>9.595</t>
  </si>
  <si>
    <t>GT4717</t>
  </si>
  <si>
    <t>1d842b17-9e31-4227-ba9a-21427847ecf4</t>
  </si>
  <si>
    <t>79WGB</t>
  </si>
  <si>
    <t>14.598</t>
  </si>
  <si>
    <t>GT4709</t>
  </si>
  <si>
    <t>dcdef9d8-4aeb-41b7-b2b5-e904f8854fd1</t>
  </si>
  <si>
    <t>124B ARROW</t>
  </si>
  <si>
    <t>54.356</t>
  </si>
  <si>
    <t>GT4210</t>
  </si>
  <si>
    <t>f9fc149d-47b5-441c-a5b1-6cf153434ea2</t>
  </si>
  <si>
    <t>124WB</t>
  </si>
  <si>
    <t>52.788</t>
  </si>
  <si>
    <t>GT4229</t>
  </si>
  <si>
    <t>e7ea0be5-a3d8-4c04-9c71-50b56c9b3af6</t>
  </si>
  <si>
    <t>136BY</t>
  </si>
  <si>
    <t>64.689</t>
  </si>
  <si>
    <t>GT4233</t>
  </si>
  <si>
    <t>147af1e3-e1df-41e0-89d7-35ed21ce3842</t>
  </si>
  <si>
    <t>136O</t>
  </si>
  <si>
    <t>66.838</t>
  </si>
  <si>
    <t>GT4335</t>
  </si>
  <si>
    <t>205775b6-b748-4d06-927a-2149c6836ccd</t>
  </si>
  <si>
    <t>149 Y ARROW</t>
  </si>
  <si>
    <t>69.737</t>
  </si>
  <si>
    <t>GT4249</t>
  </si>
  <si>
    <t>5b92d314-a739-491a-829c-23c2a8cdee28</t>
  </si>
  <si>
    <t xml:space="preserve">83YW </t>
  </si>
  <si>
    <t>26.257</t>
  </si>
  <si>
    <t>GT4232</t>
  </si>
  <si>
    <t>3c42266b-687a-4978-9a52-75a107db347a</t>
  </si>
  <si>
    <t>10BB</t>
  </si>
  <si>
    <t>53.934</t>
  </si>
  <si>
    <t>GT1105M</t>
  </si>
  <si>
    <t>80113680-0999-4d75-b066-0009927d241c</t>
  </si>
  <si>
    <t>10BBBY</t>
  </si>
  <si>
    <t>52.599</t>
  </si>
  <si>
    <t>GT1002</t>
  </si>
  <si>
    <t>b9cadc19-962c-4f4c-892e-6a0ce761f4c7</t>
  </si>
  <si>
    <t>10BBWP</t>
  </si>
  <si>
    <t>51.848</t>
  </si>
  <si>
    <t>GT1057</t>
  </si>
  <si>
    <t>94e227ea-c3c2-4ed4-b2bf-2b306194de08</t>
  </si>
  <si>
    <t>10BOBO</t>
  </si>
  <si>
    <t>49.973</t>
  </si>
  <si>
    <t>GT1003</t>
  </si>
  <si>
    <t>c8310608-7a87-4587-a01b-296d92c13217</t>
  </si>
  <si>
    <t>10BBOY</t>
  </si>
  <si>
    <t>44.094</t>
  </si>
  <si>
    <t>GT0079</t>
  </si>
  <si>
    <t>086776cd-14c2-47c1-8838-6bbac2d893f8</t>
  </si>
  <si>
    <t>10GBP</t>
  </si>
  <si>
    <t>50.004</t>
  </si>
  <si>
    <t>GT1066</t>
  </si>
  <si>
    <t>dfd82957-0254-4a47-aaa3-1d9c55c1153f</t>
  </si>
  <si>
    <t>10GGPY</t>
  </si>
  <si>
    <t>51.705</t>
  </si>
  <si>
    <t>GT1139</t>
  </si>
  <si>
    <t>3b6669eb-0b55-4150-a61e-b89bb1e27733</t>
  </si>
  <si>
    <t>10G</t>
  </si>
  <si>
    <t>51.955</t>
  </si>
  <si>
    <t>GT1094M</t>
  </si>
  <si>
    <t>671bc61e-02dc-4a2b-8f5c-0e0fe8984027</t>
  </si>
  <si>
    <t>10GPPP</t>
  </si>
  <si>
    <t>48.608</t>
  </si>
  <si>
    <t>GT1037</t>
  </si>
  <si>
    <t>b70f40ba-0a3e-42a3-b80f-59cf4e5cc03c</t>
  </si>
  <si>
    <t>10GPYB</t>
  </si>
  <si>
    <t>50.110</t>
  </si>
  <si>
    <t>GT1081</t>
  </si>
  <si>
    <t>b25665e2-8642-4bcc-b6e1-bd5e772d1edc</t>
  </si>
  <si>
    <t>10GWY</t>
  </si>
  <si>
    <t>50.834</t>
  </si>
  <si>
    <t>GT1082</t>
  </si>
  <si>
    <t>b504fa6d-eb28-4c85-9af5-b7d4b42f239f</t>
  </si>
  <si>
    <t>10GYBB</t>
  </si>
  <si>
    <t>53.819</t>
  </si>
  <si>
    <t>GT1125</t>
  </si>
  <si>
    <t>7a77e38e-5712-48c0-add5-63dcf323b9c9</t>
  </si>
  <si>
    <t>10OWY</t>
  </si>
  <si>
    <t>58.656</t>
  </si>
  <si>
    <t>GT0010</t>
  </si>
  <si>
    <t>b1410362-edb7-4ffc-99c8-955b36055125</t>
  </si>
  <si>
    <t>10P</t>
  </si>
  <si>
    <t>55.592</t>
  </si>
  <si>
    <t>GT1098M</t>
  </si>
  <si>
    <t>5192f08a-4cca-4c5b-b4a1-5463c9f8c80c</t>
  </si>
  <si>
    <t>10PB</t>
  </si>
  <si>
    <t>51.384</t>
  </si>
  <si>
    <t>GT1000</t>
  </si>
  <si>
    <t>899b6f94-0cfe-43f0-92a4-d19a412def4c</t>
  </si>
  <si>
    <t>10PGG</t>
  </si>
  <si>
    <t>55.159</t>
  </si>
  <si>
    <t>GT1063</t>
  </si>
  <si>
    <t>617e47a3-1c12-43a1-b09b-af05ef86a7e0</t>
  </si>
  <si>
    <t>10BY</t>
  </si>
  <si>
    <t>59.993</t>
  </si>
  <si>
    <t>GT1096</t>
  </si>
  <si>
    <t>28b34e82-3e23-42a2-853e-832d1baae65f</t>
  </si>
  <si>
    <t>10PYP</t>
  </si>
  <si>
    <t>GT0077</t>
  </si>
  <si>
    <t>6de1d359-6843-4aeb-af75-cf672bd48a26</t>
  </si>
  <si>
    <t>10VG</t>
  </si>
  <si>
    <t>GT0008</t>
  </si>
  <si>
    <t>a92c6b67-a573-4e7e-926a-3cd4aa44bdd3</t>
  </si>
  <si>
    <t>10W</t>
  </si>
  <si>
    <t>55.412</t>
  </si>
  <si>
    <t>GT0006M</t>
  </si>
  <si>
    <t>2af9f016-8d8d-4d09-977c-dffd0d798a98</t>
  </si>
  <si>
    <t>10WWW</t>
  </si>
  <si>
    <t>55.709</t>
  </si>
  <si>
    <t>GT1015</t>
  </si>
  <si>
    <t>e34ec3e4-f5b0-4417-8254-00383ca838d8</t>
  </si>
  <si>
    <t>10YBBP</t>
  </si>
  <si>
    <t>52.868</t>
  </si>
  <si>
    <t>GT1001A</t>
  </si>
  <si>
    <t>c4151d44-c2ee-40e0-a0bc-759ac277b0c5</t>
  </si>
  <si>
    <t>10YBW</t>
  </si>
  <si>
    <t>53.421</t>
  </si>
  <si>
    <t>GT2168</t>
  </si>
  <si>
    <t>4462efe7-a4b2-4fe9-b4ae-d40cc84d83a3</t>
  </si>
  <si>
    <t>10YY</t>
  </si>
  <si>
    <t>50.701</t>
  </si>
  <si>
    <t>GT1116M</t>
  </si>
  <si>
    <t>889349f2-f256-47d1-b787-6e866f3ceb9b</t>
  </si>
  <si>
    <t>11BY</t>
  </si>
  <si>
    <t>59.421</t>
  </si>
  <si>
    <t>GT2179</t>
  </si>
  <si>
    <t>2652769f-0db7-43a6-b0cf-e3d2394d51e2</t>
  </si>
  <si>
    <t>11GOG</t>
  </si>
  <si>
    <t>53.489</t>
  </si>
  <si>
    <t>GT2065</t>
  </si>
  <si>
    <t>cab54b4d-87cb-4008-b2eb-b0e46d640399</t>
  </si>
  <si>
    <t>11GP</t>
  </si>
  <si>
    <t>51.056</t>
  </si>
  <si>
    <t>GT2131</t>
  </si>
  <si>
    <t>e161f3d5-11f0-419a-adc8-703c13570c08</t>
  </si>
  <si>
    <t>11OVW</t>
  </si>
  <si>
    <t>54.928</t>
  </si>
  <si>
    <t>GT2217</t>
  </si>
  <si>
    <t>3dba4c47-ae5d-4c9a-bef8-19449b541573</t>
  </si>
  <si>
    <t>11OWG</t>
  </si>
  <si>
    <t>58.904</t>
  </si>
  <si>
    <t>GT2132</t>
  </si>
  <si>
    <t>71deb05a-fe25-406a-9b4b-6a56ceee7908</t>
  </si>
  <si>
    <t>11POOP</t>
  </si>
  <si>
    <t>71.464</t>
  </si>
  <si>
    <t>GT2007</t>
  </si>
  <si>
    <t>61d75944-d6d6-45ab-9ae1-d2c33bf3cfc5</t>
  </si>
  <si>
    <t>11PPWP</t>
  </si>
  <si>
    <t>69.327</t>
  </si>
  <si>
    <t>GT2160</t>
  </si>
  <si>
    <t>2265162a-81e5-4251-80db-35702ab808bc</t>
  </si>
  <si>
    <t>11VVV</t>
  </si>
  <si>
    <t>58.543</t>
  </si>
  <si>
    <t>GT2221</t>
  </si>
  <si>
    <t>d15ea404-a7dc-4c2c-92e6-fa51a17aca1f</t>
  </si>
  <si>
    <t>11WOW</t>
  </si>
  <si>
    <t>55.365</t>
  </si>
  <si>
    <t>GT0080</t>
  </si>
  <si>
    <t>6d1005ec-2edc-469a-9473-5cbb74c27b2d</t>
  </si>
  <si>
    <t>11WP</t>
  </si>
  <si>
    <t>58.425</t>
  </si>
  <si>
    <t>GT2159</t>
  </si>
  <si>
    <t>b622e632-c6a5-47d8-8c2a-a6f21d46a34a</t>
  </si>
  <si>
    <t>11WPY</t>
  </si>
  <si>
    <t>55.314</t>
  </si>
  <si>
    <t>GT2119</t>
  </si>
  <si>
    <t>f7a828cf-44ff-43bb-b7a7-0c7ce4878ff9</t>
  </si>
  <si>
    <t>11WW</t>
  </si>
  <si>
    <t>58.424</t>
  </si>
  <si>
    <t>GT2195</t>
  </si>
  <si>
    <t>fae373ad-b689-418e-934a-ed2a0a74a73e</t>
  </si>
  <si>
    <t>11WWV</t>
  </si>
  <si>
    <t>55.492</t>
  </si>
  <si>
    <t>GT2118</t>
  </si>
  <si>
    <t>c6b0a327-d91a-4ca7-a38b-f7357065a594</t>
  </si>
  <si>
    <t>11YYOG</t>
  </si>
  <si>
    <t>56.043</t>
  </si>
  <si>
    <t>GT2228</t>
  </si>
  <si>
    <t>31bb1fbc-9048-4a78-9241-0837885d8274</t>
  </si>
  <si>
    <t>11BPYY</t>
  </si>
  <si>
    <t>54.953</t>
  </si>
  <si>
    <t>GT0001</t>
  </si>
  <si>
    <t>00dae599-d845-4019-a933-24a8ecb7ded9</t>
  </si>
  <si>
    <t>11YYPP</t>
  </si>
  <si>
    <t>56.104</t>
  </si>
  <si>
    <t>GT2162</t>
  </si>
  <si>
    <t>943c801a-cd35-4d62-8a32-eb80b4171352</t>
  </si>
  <si>
    <t>12BG</t>
  </si>
  <si>
    <t>61.263</t>
  </si>
  <si>
    <t>GT2074</t>
  </si>
  <si>
    <t>bb8d9cce-772a-46a9-a996-94a1c5ff3891</t>
  </si>
  <si>
    <t>12PPB</t>
  </si>
  <si>
    <t>74.246</t>
  </si>
  <si>
    <t>GT2188</t>
  </si>
  <si>
    <t>37f20911-9e03-4e12-a7c4-35a62d7a0a1a</t>
  </si>
  <si>
    <t>12V</t>
  </si>
  <si>
    <t>75.426</t>
  </si>
  <si>
    <t>GT0007</t>
  </si>
  <si>
    <t>d3846719-04f0-48b3-9bc2-5352a3f5a9a4</t>
  </si>
  <si>
    <t>12WGG</t>
  </si>
  <si>
    <t>56.430</t>
  </si>
  <si>
    <t>GT2137</t>
  </si>
  <si>
    <t>5af79c39-0539-4c49-b563-30b976bdb1ba</t>
  </si>
  <si>
    <t>85BP</t>
  </si>
  <si>
    <t>37.522</t>
  </si>
  <si>
    <t>GT2046</t>
  </si>
  <si>
    <t>616efe0f-f4d3-4247-9856-babc4e5974ab</t>
  </si>
  <si>
    <t>85GWG</t>
  </si>
  <si>
    <t>38.135</t>
  </si>
  <si>
    <t>GT2208</t>
  </si>
  <si>
    <t>bd3af0cf-7c68-4f0e-81b6-6f47f1b95e82</t>
  </si>
  <si>
    <t>85O</t>
  </si>
  <si>
    <t>44.699</t>
  </si>
  <si>
    <t>GT2213</t>
  </si>
  <si>
    <t>896ff361-255e-42ac-9586-c8ce69334f08</t>
  </si>
  <si>
    <t>85PY</t>
  </si>
  <si>
    <t>37.718</t>
  </si>
  <si>
    <t>GT2158</t>
  </si>
  <si>
    <t>c3839082-4494-4ed7-9b32-7a0100e28f63</t>
  </si>
  <si>
    <t>c3839082-4494-4ed7-9b32-7a0100e28f63,85PY</t>
  </si>
  <si>
    <t>85WWYY</t>
  </si>
  <si>
    <t>44.185</t>
  </si>
  <si>
    <t>GT2200</t>
  </si>
  <si>
    <t>8da74ac5-d551-4f38-bd3f-401d21d716e2</t>
  </si>
  <si>
    <t>8da74ac5-d551-4f38-bd3f-401d21d716e2,85WWYY</t>
  </si>
  <si>
    <t>85YG</t>
  </si>
  <si>
    <t>33.763</t>
  </si>
  <si>
    <t>GT2113</t>
  </si>
  <si>
    <t>01a2ad24-54c2-4f8f-a58e-c9ae1594481b</t>
  </si>
  <si>
    <t>01a2ad24-54c2-4f8f-a58e-c9ae1594481b,85YG</t>
  </si>
  <si>
    <t>9 OWP</t>
  </si>
  <si>
    <t>44.307</t>
  </si>
  <si>
    <t>GT2206</t>
  </si>
  <si>
    <t>84216e58-62f9-4dbb-97bd-edc43bc1a5ac</t>
  </si>
  <si>
    <t>84216e58-62f9-4dbb-97bd-edc43bc1a5ac,9 OWP</t>
  </si>
  <si>
    <t>9BPVO</t>
  </si>
  <si>
    <t>48.098</t>
  </si>
  <si>
    <t>GT0070M</t>
  </si>
  <si>
    <t>fb34cadd-a2e7-40dd-9bd0-a92fe13d42af</t>
  </si>
  <si>
    <t>fb34cadd-a2e7-40dd-9bd0-a92fe13d42af,9BPVO</t>
  </si>
  <si>
    <t>9BYB</t>
  </si>
  <si>
    <t>38.470</t>
  </si>
  <si>
    <t>GT2100</t>
  </si>
  <si>
    <t>f9f9a5af-0c43-4a0a-9c9b-4f2f0df77777</t>
  </si>
  <si>
    <t>f9f9a5af-0c43-4a0a-9c9b-4f2f0df77777,9BYB</t>
  </si>
  <si>
    <t>9GBG</t>
  </si>
  <si>
    <t>47.890</t>
  </si>
  <si>
    <t>GT2186</t>
  </si>
  <si>
    <t>8d86b9a6-aa34-480e-b557-7e9f802a7c4b</t>
  </si>
  <si>
    <t>8d86b9a6-aa34-480e-b557-7e9f802a7c4b,9GBG</t>
  </si>
  <si>
    <t>9GGWW</t>
  </si>
  <si>
    <t>GT0065</t>
  </si>
  <si>
    <t>84a1cee4-12c0-48f3-8836-12c84cfbc297</t>
  </si>
  <si>
    <t>84a1cee4-12c0-48f3-8836-12c84cfbc297,9GGWW</t>
  </si>
  <si>
    <t>9GOO</t>
  </si>
  <si>
    <t>41.520</t>
  </si>
  <si>
    <t>GT2043</t>
  </si>
  <si>
    <t>da6dbca1-5f88-44b0-85f4-54f30aeadd5a</t>
  </si>
  <si>
    <t>da6dbca1-5f88-44b0-85f4-54f30aeadd5a,9GOO</t>
  </si>
  <si>
    <t>9OB</t>
  </si>
  <si>
    <t>41.642</t>
  </si>
  <si>
    <t>GT2105</t>
  </si>
  <si>
    <t>1a3434f5-0b74-45b8-8ec7-c93823bf3f25</t>
  </si>
  <si>
    <t>1a3434f5-0b74-45b8-8ec7-c93823bf3f25,9OB</t>
  </si>
  <si>
    <t>9PBB</t>
  </si>
  <si>
    <t>47.049</t>
  </si>
  <si>
    <t>GT2085</t>
  </si>
  <si>
    <t>6c17bd9b-faab-4dbf-a579-ab8530b656f7</t>
  </si>
  <si>
    <t>6c17bd9b-faab-4dbf-a579-ab8530b656f7,9PBB</t>
  </si>
  <si>
    <t>9PYB</t>
  </si>
  <si>
    <t>44.265</t>
  </si>
  <si>
    <t>GT2026</t>
  </si>
  <si>
    <t>31e25686-7595-4388-b8ff-f34659696d3e</t>
  </si>
  <si>
    <t>31e25686-7595-4388-b8ff-f34659696d3e,9PYB</t>
  </si>
  <si>
    <t>9VOV</t>
  </si>
  <si>
    <t>42.686</t>
  </si>
  <si>
    <t>GT2084</t>
  </si>
  <si>
    <t>3a7656cb-f2c6-4300-8872-491cd4f5c157</t>
  </si>
  <si>
    <t>3a7656cb-f2c6-4300-8872-491cd4f5c157,9VOV</t>
  </si>
  <si>
    <t>9VOYB</t>
  </si>
  <si>
    <t>39.215</t>
  </si>
  <si>
    <t>GT2199</t>
  </si>
  <si>
    <t>b426aade-1031-49b9-ade2-09856272ea92</t>
  </si>
  <si>
    <t>b426aade-1031-49b9-ade2-09856272ea92,9VOYB</t>
  </si>
  <si>
    <t>9WB</t>
  </si>
  <si>
    <t>47.185</t>
  </si>
  <si>
    <t>GT2091</t>
  </si>
  <si>
    <t>24989757-5b6e-4ab0-9cfc-1e3cba4565a7</t>
  </si>
  <si>
    <t>24989757-5b6e-4ab0-9cfc-1e3cba4565a7,9WB</t>
  </si>
  <si>
    <t>9WG</t>
  </si>
  <si>
    <t>46.332</t>
  </si>
  <si>
    <t>GT2033</t>
  </si>
  <si>
    <t>9fd99995-4ba1-49f4-adbc-e1287b0a4740</t>
  </si>
  <si>
    <t>9fd99995-4ba1-49f4-adbc-e1287b0a4740,9WG</t>
  </si>
  <si>
    <t>9WWP</t>
  </si>
  <si>
    <t>44.591</t>
  </si>
  <si>
    <t>GT2027</t>
  </si>
  <si>
    <t>3b4cf6aa-b312-4c50-80fb-3599debd7ef4</t>
  </si>
  <si>
    <t>3b4cf6aa-b312-4c50-80fb-3599debd7ef4,9WWP</t>
  </si>
  <si>
    <t>9WY</t>
  </si>
  <si>
    <t>48.751</t>
  </si>
  <si>
    <t>GT2016</t>
  </si>
  <si>
    <t>41074d26-564d-4975-8bab-1ee67fad5c61</t>
  </si>
  <si>
    <t>41074d26-564d-4975-8bab-1ee67fad5c61,9WY</t>
  </si>
  <si>
    <t>9YYYG</t>
  </si>
  <si>
    <t>44.298</t>
  </si>
  <si>
    <t>GT2209</t>
  </si>
  <si>
    <t>99deb46b-b34c-4418-b85c-bb55a9710e99</t>
  </si>
  <si>
    <t>99deb46b-b34c-4418-b85c-bb55a9710e99,9YYYG</t>
  </si>
  <si>
    <t>295B</t>
  </si>
  <si>
    <t>GT1150</t>
  </si>
  <si>
    <t>4b251147-6a79-4a1f-be44-b69a2277fdef</t>
  </si>
  <si>
    <t>4b251147-6a79-4a1f-be44-b69a2277fdef,295B</t>
  </si>
  <si>
    <t>85WW</t>
  </si>
  <si>
    <t>GT2155A</t>
  </si>
  <si>
    <t>915d53d2-e3b8-4fbc-a595-606752bd2cad</t>
  </si>
  <si>
    <t>915d53d2-e3b8-4fbc-a595-606752bd2cad,85WW</t>
  </si>
  <si>
    <t>149V</t>
  </si>
  <si>
    <t>GT4419</t>
  </si>
  <si>
    <t>069e1db1-9347-4db1-ad13-8320abd99d93</t>
  </si>
  <si>
    <t>069e1db1-9347-4db1-ad13-8320abd99d93,149V</t>
  </si>
  <si>
    <t>10GO</t>
  </si>
  <si>
    <t>GT0081</t>
  </si>
  <si>
    <t>a06f8904-ea12-46b8-bce1-5d1e672a2ca3</t>
  </si>
  <si>
    <t>a06f8904-ea12-46b8-bce1-5d1e672a2ca3,10GO</t>
  </si>
  <si>
    <t>10GOYO</t>
  </si>
  <si>
    <t>GT1094MB</t>
  </si>
  <si>
    <t>72d66714-64fc-43ab-bda6-e75f9c073529</t>
  </si>
  <si>
    <t>72d66714-64fc-43ab-bda6-e75f9c073529,10GOYO</t>
  </si>
  <si>
    <t>10BBPP</t>
  </si>
  <si>
    <t>GT1106M</t>
  </si>
  <si>
    <t>92b9e74c-b64a-476f-b08a-59c6a67012b2</t>
  </si>
  <si>
    <t>92b9e74c-b64a-476f-b08a-59c6a67012b2,10BBPP</t>
  </si>
  <si>
    <t>9PBVW</t>
  </si>
  <si>
    <t>GT2178</t>
  </si>
  <si>
    <t>75db0307-7fce-441f-b5a7-d072d33c84c5</t>
  </si>
  <si>
    <t>75db0307-7fce-441f-b5a7-d072d33c84c5,9PBVW</t>
  </si>
  <si>
    <t>11GVB</t>
  </si>
  <si>
    <t>GT2223</t>
  </si>
  <si>
    <t>f30fb27c-1386-4edc-b651-aafa96a51f99</t>
  </si>
  <si>
    <t>f30fb27c-1386-4edc-b651-aafa96a51f99,11GVB</t>
  </si>
  <si>
    <t>10PVW</t>
  </si>
  <si>
    <t>GT2226</t>
  </si>
  <si>
    <t>d7141f89-429c-47b0-962a-b453dc0a5cc2</t>
  </si>
  <si>
    <t>d7141f89-429c-47b0-962a-b453dc0a5cc2,10PVW</t>
  </si>
  <si>
    <t>82OWY</t>
  </si>
  <si>
    <t>GT3090BN</t>
  </si>
  <si>
    <t>02a4b8ff-92df-48c2-bd01-b755e31c32e8</t>
  </si>
  <si>
    <t>02a4b8ff-92df-48c2-bd01-b755e31c32e8,82OWY</t>
  </si>
  <si>
    <t>82YYOG</t>
  </si>
  <si>
    <t>GT3102T</t>
  </si>
  <si>
    <t>0c2386cd-426c-427e-853e-16b4ec42da85</t>
  </si>
  <si>
    <t>0c2386cd-426c-427e-853e-16b4ec42da85,82YYOG</t>
  </si>
  <si>
    <t>80P</t>
  </si>
  <si>
    <t>GT3205</t>
  </si>
  <si>
    <t>73e9447b-c37f-4eb7-a474-76daa555fe10</t>
  </si>
  <si>
    <t>73e9447b-c37f-4eb7-a474-76daa555fe10,80P</t>
  </si>
  <si>
    <t>83BOO</t>
  </si>
  <si>
    <t>GT4237</t>
  </si>
  <si>
    <t>a6891a6b-02aa-44a7-b01e-586ff7d6155c</t>
  </si>
  <si>
    <t>a6891a6b-02aa-44a7-b01e-586ff7d6155c,83BOO</t>
  </si>
  <si>
    <t>155PG</t>
  </si>
  <si>
    <t>GT4366R</t>
  </si>
  <si>
    <t>76047830-f9d5-447a-8aa9-33a36dd01515</t>
  </si>
  <si>
    <t>76047830-f9d5-447a-8aa9-33a36dd01515,155PG</t>
  </si>
  <si>
    <t>10BOO</t>
  </si>
  <si>
    <t>GT1110</t>
  </si>
  <si>
    <t>8be4b811-f1d0-4f12-8f04-597d51ab226d</t>
  </si>
  <si>
    <t>8be4b811-f1d0-4f12-8f04-597d51ab226d,10BOO</t>
  </si>
  <si>
    <t>9OPW</t>
  </si>
  <si>
    <t>GT2214</t>
  </si>
  <si>
    <t>4bf5d18d-2fae-4de9-93b0-d4f93e3bcc1e</t>
  </si>
  <si>
    <t>4bf5d18d-2fae-4de9-93b0-d4f93e3bcc1e,9OPW</t>
  </si>
  <si>
    <t>9YOBG</t>
  </si>
  <si>
    <t>GT2302</t>
  </si>
  <si>
    <t>28327e1b-0803-4c91-958b-379a2834bde0</t>
  </si>
  <si>
    <t>28327e1b-0803-4c91-958b-379a2834bde0,9YOBG</t>
  </si>
  <si>
    <t>11OO</t>
  </si>
  <si>
    <t>GT2304</t>
  </si>
  <si>
    <t>ee07aebc-29bc-4a78-b6fd-efaead6cee70</t>
  </si>
  <si>
    <t>ee07aebc-29bc-4a78-b6fd-efaead6cee70,11OO</t>
  </si>
  <si>
    <t>70GWG</t>
  </si>
  <si>
    <t>GT3093BN</t>
  </si>
  <si>
    <t>702f8666-6f0d-48f5-9a0b-2f27b6f04452</t>
  </si>
  <si>
    <t>702f8666-6f0d-48f5-9a0b-2f27b6f04452,70GWG</t>
  </si>
  <si>
    <t>95GBB</t>
  </si>
  <si>
    <t>GT4251</t>
  </si>
  <si>
    <t>505df765-720a-49e5-a75e-e4560181db24</t>
  </si>
  <si>
    <t>505df765-720a-49e5-a75e-e4560181db24,95GBB</t>
  </si>
  <si>
    <t>95GVV</t>
  </si>
  <si>
    <t>GT4253B</t>
  </si>
  <si>
    <t>f143be19-8241-46e1-9bd4-5df1902278d7</t>
  </si>
  <si>
    <t>f143be19-8241-46e1-9bd4-5df1902278d7,95GVV</t>
  </si>
  <si>
    <t>85GOO</t>
  </si>
  <si>
    <t>GT0028</t>
  </si>
  <si>
    <t>e914c119-8ab4-40c8-8f17-b7d835598c7d</t>
  </si>
  <si>
    <t>e914c119-8ab4-40c8-8f17-b7d835598c7d,85GOO</t>
  </si>
  <si>
    <t>140B</t>
  </si>
  <si>
    <t>GT4848</t>
  </si>
  <si>
    <t>ba19bc49-de1a-48b9-b200-2484e2516814</t>
  </si>
  <si>
    <t>ba19bc49-de1a-48b9-b200-2484e2516814,140B</t>
  </si>
  <si>
    <t>755BPB</t>
  </si>
  <si>
    <t>GT3215</t>
  </si>
  <si>
    <t>c025d6c0-42a9-4db6-a51b-512b8e478824</t>
  </si>
  <si>
    <t>c025d6c0-42a9-4db6-a51b-512b8e478824,755BPB</t>
  </si>
  <si>
    <t>175G</t>
  </si>
  <si>
    <t>GT4367R</t>
  </si>
  <si>
    <t>2a528edc-3fda-4045-8c7c-072b398f1b6e</t>
  </si>
  <si>
    <t>2a528edc-3fda-4045-8c7c-072b398f1b6e,175G</t>
  </si>
  <si>
    <t>140BY</t>
  </si>
  <si>
    <t>GT4851</t>
  </si>
  <si>
    <t>ec360138-a87c-42d0-ba77-02f119f19183</t>
  </si>
  <si>
    <t>ec360138-a87c-42d0-ba77-02f119f19183,140BY</t>
  </si>
  <si>
    <t>140PY</t>
  </si>
  <si>
    <t>GT4417</t>
  </si>
  <si>
    <t>4910970e-6829-4bf3-b4e9-009039a6bc0f</t>
  </si>
  <si>
    <t>4910970e-6829-4bf3-b4e9-009039a6bc0f,140PY</t>
  </si>
  <si>
    <t>140GOO</t>
  </si>
  <si>
    <t>GT4420</t>
  </si>
  <si>
    <t>3ff31578-9bb6-44fb-85fd-e47fa316e228</t>
  </si>
  <si>
    <t>3ff31578-9bb6-44fb-85fd-e47fa316e228,140GOO</t>
  </si>
  <si>
    <t>159BO</t>
  </si>
  <si>
    <t>GT4489</t>
  </si>
  <si>
    <t>c1ce9dc9-e3b6-453d-b0b1-f18d96b3c9af</t>
  </si>
  <si>
    <t>c1ce9dc9-e3b6-453d-b0b1-f18d96b3c9af,159BO</t>
  </si>
  <si>
    <t>12WOOY</t>
  </si>
  <si>
    <t>GT2301</t>
  </si>
  <si>
    <t>9742546a-8833-42fa-a6f0-6a8d0b850471</t>
  </si>
  <si>
    <t>9742546a-8833-42fa-a6f0-6a8d0b850471,12WOOY</t>
  </si>
  <si>
    <t>11GWGW</t>
  </si>
  <si>
    <t>GT2175</t>
  </si>
  <si>
    <t>ed873ff6-cddd-40fb-87df-f51e630a8ba0</t>
  </si>
  <si>
    <t>ed873ff6-cddd-40fb-87df-f51e630a8ba0,11GWGW</t>
  </si>
  <si>
    <t>7W</t>
  </si>
  <si>
    <t>GT3061</t>
  </si>
  <si>
    <t>c56ff191-614e-4720-8302-234bce9c6c81</t>
  </si>
  <si>
    <t>c56ff191-614e-4720-8302-234bce9c6c81,7W</t>
  </si>
  <si>
    <t>10OY</t>
  </si>
  <si>
    <t>GT0015</t>
  </si>
  <si>
    <t>72caa673-569d-4169-8107-69c2f23970df</t>
  </si>
  <si>
    <t>72caa673-569d-4169-8107-69c2f23970df,10OY</t>
  </si>
  <si>
    <t>70VO</t>
  </si>
  <si>
    <t>GT3021BN</t>
  </si>
  <si>
    <t>a96cbe25-0422-4c91-a47a-ae87729f1735</t>
  </si>
  <si>
    <t>a96cbe25-0422-4c91-a47a-ae87729f1735,70VO</t>
  </si>
  <si>
    <t>195BWY</t>
  </si>
  <si>
    <t>GT3029</t>
  </si>
  <si>
    <t>b6f90ff3-527b-4b4d-971c-cd10c552d4ad</t>
  </si>
  <si>
    <t>b6f90ff3-527b-4b4d-971c-cd10c552d4ad,195BWY</t>
  </si>
  <si>
    <t>140BG</t>
  </si>
  <si>
    <t>GT4802</t>
  </si>
  <si>
    <t>c2a25d2e-57ab-4669-be0e-c7a62af86d9c</t>
  </si>
  <si>
    <t>c2a25d2e-57ab-4669-be0e-c7a62af86d9c,140BG</t>
  </si>
  <si>
    <t>70GOB</t>
  </si>
  <si>
    <t>GT3046</t>
  </si>
  <si>
    <t>27d0c809-0667-40f4-8b6c-388542d6fd59</t>
  </si>
  <si>
    <t>27d0c809-0667-40f4-8b6c-388542d6fd59,70GOB</t>
  </si>
  <si>
    <t>140GOOW</t>
  </si>
  <si>
    <t>GT4423</t>
  </si>
  <si>
    <t>f8143759-011c-4d47-aac2-cdc0dfcc7c73</t>
  </si>
  <si>
    <t>f8143759-011c-4d47-aac2-cdc0dfcc7c73,140GOOW</t>
  </si>
  <si>
    <t>195VW</t>
  </si>
  <si>
    <t>GT3028</t>
  </si>
  <si>
    <t>eb515cd1-bdb2-4662-b3b3-6ad4f257f1bf</t>
  </si>
  <si>
    <t>eb515cd1-bdb2-4662-b3b3-6ad4f257f1bf,195VW</t>
  </si>
  <si>
    <t>215PWP</t>
  </si>
  <si>
    <t>GT3044</t>
  </si>
  <si>
    <t>e7d94d2f-d05b-4fcc-8e0b-b52835a76139</t>
  </si>
  <si>
    <t>e7d94d2f-d05b-4fcc-8e0b-b52835a76139,215PWP</t>
  </si>
  <si>
    <t>185WOW</t>
  </si>
  <si>
    <t>GT3031</t>
  </si>
  <si>
    <t>740dce3e-bf81-40d0-8920-ddca50fbecf2</t>
  </si>
  <si>
    <t>740dce3e-bf81-40d0-8920-ddca50fbecf2,185WOW</t>
  </si>
  <si>
    <t>185GWP</t>
  </si>
  <si>
    <t>GT3032</t>
  </si>
  <si>
    <t>e7eea18f-c99c-416d-800c-87c165eadf75</t>
  </si>
  <si>
    <t>e7eea18f-c99c-416d-800c-87c165eadf75,185GWP</t>
  </si>
  <si>
    <t>215GGP</t>
  </si>
  <si>
    <t>GT3043</t>
  </si>
  <si>
    <t>c8aff43e-8444-48cb-b780-2db909d768c2</t>
  </si>
  <si>
    <t>c8aff43e-8444-48cb-b780-2db909d768c2,215GGP</t>
  </si>
  <si>
    <t>140PVP</t>
  </si>
  <si>
    <t>GT4286R</t>
  </si>
  <si>
    <t>0dab49c2-b749-4ff5-ac14-c39b4f0b49a9</t>
  </si>
  <si>
    <t>0dab49c2-b749-4ff5-ac14-c39b4f0b49a9,140PVP</t>
  </si>
  <si>
    <t>195BWV</t>
  </si>
  <si>
    <t>GT3029A</t>
  </si>
  <si>
    <t>28c9ba84-d6a9-417b-b396-6ea044c91f27</t>
  </si>
  <si>
    <t>28c9ba84-d6a9-417b-b396-6ea044c91f27,195BWV</t>
  </si>
  <si>
    <t>165GVO</t>
  </si>
  <si>
    <t>GT3047</t>
  </si>
  <si>
    <t>2a38c7b2-ee45-477e-8a9d-f095c84c4272</t>
  </si>
  <si>
    <t>2a38c7b2-ee45-477e-8a9d-f095c84c4272,165GVO</t>
  </si>
  <si>
    <t>140WV</t>
  </si>
  <si>
    <t>GT4286</t>
  </si>
  <si>
    <t>1644b468-af0f-4f2f-93cc-2bef6955d316</t>
  </si>
  <si>
    <t>1644b468-af0f-4f2f-93cc-2bef6955d316,140WV</t>
  </si>
  <si>
    <t>165PPB</t>
  </si>
  <si>
    <t>GT3034</t>
  </si>
  <si>
    <t>b9031e95-adc8-4949-b871-ff7f0c9c4013</t>
  </si>
  <si>
    <t>b9031e95-adc8-4949-b871-ff7f0c9c4013,165PPB</t>
  </si>
  <si>
    <t>11OOWW</t>
  </si>
  <si>
    <t>GT2247</t>
  </si>
  <si>
    <t>fbc7f71c-823f-455f-b4c6-58949ef2c436</t>
  </si>
  <si>
    <t>fbc7f71c-823f-455f-b4c6-58949ef2c436,11OOWW</t>
  </si>
  <si>
    <t>10YOYO</t>
  </si>
  <si>
    <t>GT2300</t>
  </si>
  <si>
    <t>599657f7-8f2b-488e-bce6-f4dad8a6b066</t>
  </si>
  <si>
    <t>599657f7-8f2b-488e-bce6-f4dad8a6b066,10YOYO</t>
  </si>
  <si>
    <t>82V</t>
  </si>
  <si>
    <t>GT3230</t>
  </si>
  <si>
    <t>e0108f3e-0d1d-44d6-a9e9-38d5f444a8b0</t>
  </si>
  <si>
    <t>e0108f3e-0d1d-44d6-a9e9-38d5f444a8b0,82V</t>
  </si>
  <si>
    <t>82POOP</t>
  </si>
  <si>
    <t>GT3240</t>
  </si>
  <si>
    <t>c1b87d7f-091a-4570-8c16-80b39f1566e0</t>
  </si>
  <si>
    <t>c1b87d7f-091a-4570-8c16-80b39f1566e0,82POOP</t>
  </si>
  <si>
    <t>95GPG</t>
  </si>
  <si>
    <t>GT4253</t>
  </si>
  <si>
    <t>ebdf3ea7-41dc-40dd-8f52-b2cad302375a</t>
  </si>
  <si>
    <t>ebdf3ea7-41dc-40dd-8f52-b2cad302375a,95GPG</t>
  </si>
  <si>
    <t>75PG</t>
  </si>
  <si>
    <t>GT3260</t>
  </si>
  <si>
    <t>2b03cbf5-523a-4679-a154-d3fedb0521c2</t>
  </si>
  <si>
    <t>2b03cbf5-523a-4679-a154-d3fedb0521c2,75PG</t>
  </si>
  <si>
    <t>82YYY</t>
  </si>
  <si>
    <t>GT3250</t>
  </si>
  <si>
    <t>93720481-068d-4083-b2b4-2f41f9639605</t>
  </si>
  <si>
    <t>93720481-068d-4083-b2b4-2f41f9639605,82YYY</t>
  </si>
  <si>
    <t>10GYB</t>
  </si>
  <si>
    <t>GT1069</t>
  </si>
  <si>
    <t>f75bd644-51ca-449b-8bbd-8ae51867dec1</t>
  </si>
  <si>
    <t>f75bd644-51ca-449b-8bbd-8ae51867dec1,10GYB</t>
  </si>
  <si>
    <t>75BOO</t>
  </si>
  <si>
    <t>GT3261</t>
  </si>
  <si>
    <t>5f52eda3-a439-498d-99bd-389bd0a02388</t>
  </si>
  <si>
    <t>5f52eda3-a439-498d-99bd-389bd0a02388,75BOO</t>
  </si>
  <si>
    <t>14WOW</t>
  </si>
  <si>
    <t>GT5600</t>
  </si>
  <si>
    <t>ebb3d731-9212-4089-b3b8-54aa576a8338</t>
  </si>
  <si>
    <t>ebb3d731-9212-4089-b3b8-54aa576a8338,14WOW</t>
  </si>
  <si>
    <t>BLUE</t>
  </si>
  <si>
    <t>GT4670</t>
  </si>
  <si>
    <t>dbb21915-93d9-45ac-8725-bd83ff6c352a</t>
  </si>
  <si>
    <t>dbb21915-93d9-45ac-8725-bd83ff6c352a,BLUE</t>
  </si>
  <si>
    <t>231YGV</t>
  </si>
  <si>
    <t>GT4301</t>
  </si>
  <si>
    <t>b52d6a03-371c-4fc0-8dc0-b1e554368789</t>
  </si>
  <si>
    <t>b52d6a03-371c-4fc0-8dc0-b1e554368789,231YGV</t>
  </si>
  <si>
    <t>231OWV</t>
  </si>
  <si>
    <t>GT4403</t>
  </si>
  <si>
    <t>ff0ac809-3d69-499e-b87a-16d3130f5ca5</t>
  </si>
  <si>
    <t>ff0ac809-3d69-499e-b87a-16d3130f5ca5,231OWV</t>
  </si>
  <si>
    <t>14VVV</t>
  </si>
  <si>
    <t>GT6000</t>
  </si>
  <si>
    <t>91eede11-f520-417d-8a6a-8212a1d35405</t>
  </si>
  <si>
    <t>91eede11-f520-417d-8a6a-8212a1d35405,14VVV</t>
  </si>
  <si>
    <t>70OWOW</t>
  </si>
  <si>
    <t>GT3235</t>
  </si>
  <si>
    <t>861a5d8c-c6b9-4511-93eb-92cf16cfb2d1</t>
  </si>
  <si>
    <t>861a5d8c-c6b9-4511-93eb-92cf16cfb2d1,70OWOW</t>
  </si>
  <si>
    <t>295WWBB</t>
  </si>
  <si>
    <t>GT1153M</t>
  </si>
  <si>
    <t>75d9c1a1-cc01-4f1c-93c9-1a4d8910aca5</t>
  </si>
  <si>
    <t>75d9c1a1-cc01-4f1c-93c9-1a4d8910aca5,295WWBB</t>
  </si>
  <si>
    <t>10PGW</t>
  </si>
  <si>
    <t>GT2320M</t>
  </si>
  <si>
    <t>653f0146-672d-44b1-bbbb-f0ba258c65c9</t>
  </si>
  <si>
    <t>653f0146-672d-44b1-bbbb-f0ba258c65c9,10PGW</t>
  </si>
  <si>
    <t>10VPV</t>
  </si>
  <si>
    <t>GT2310M</t>
  </si>
  <si>
    <t>7c78dea3-a5ae-4bfa-9b2a-c2712a42417b</t>
  </si>
  <si>
    <t>7c78dea3-a5ae-4bfa-9b2a-c2712a42417b,10VPV</t>
  </si>
  <si>
    <t>65PYG</t>
  </si>
  <si>
    <t>GT3101</t>
  </si>
  <si>
    <t>f6a0e781-8d9d-432d-a8f6-80893490f410</t>
  </si>
  <si>
    <t>f6a0e781-8d9d-432d-a8f6-80893490f410,65PYG</t>
  </si>
  <si>
    <t>140GWV</t>
  </si>
  <si>
    <t>GT4587</t>
  </si>
  <si>
    <t>83833b72-c447-4237-8604-c70f6da6e171</t>
  </si>
  <si>
    <t>83833b72-c447-4237-8604-c70f6da6e171,140GWV</t>
  </si>
  <si>
    <t>14BBB</t>
  </si>
  <si>
    <t>GT5000</t>
  </si>
  <si>
    <t>670386a7-222a-4074-b93e-fd6dfd3157ee</t>
  </si>
  <si>
    <t>670386a7-222a-4074-b93e-fd6dfd3157ee,14BBB</t>
  </si>
  <si>
    <t>10YGGY</t>
  </si>
  <si>
    <t>GT2330</t>
  </si>
  <si>
    <t>228e5ff4-e2ce-4fce-b732-f94144710daf</t>
  </si>
  <si>
    <t>228e5ff4-e2ce-4fce-b732-f94144710daf,10YGGY</t>
  </si>
  <si>
    <t>10YOV</t>
  </si>
  <si>
    <t>GT2000</t>
  </si>
  <si>
    <t>8814805f-fc99-40c8-bc74-56743aa67127</t>
  </si>
  <si>
    <t>8814805f-fc99-40c8-bc74-56743aa67127,10YOV</t>
  </si>
  <si>
    <t>10VWV</t>
  </si>
  <si>
    <t>GT2305</t>
  </si>
  <si>
    <t>6eb32be3-6142-442a-8e6e-3e37e27e3c20</t>
  </si>
  <si>
    <t>6eb32be3-6142-442a-8e6e-3e37e27e3c20,10VWV</t>
  </si>
  <si>
    <t>136G</t>
  </si>
  <si>
    <t>GT4547</t>
  </si>
  <si>
    <t>2cd4d9ac-50b5-4499-801d-7511fb48502e</t>
  </si>
  <si>
    <t>2cd4d9ac-50b5-4499-801d-7511fb48502e,136G</t>
  </si>
  <si>
    <t>RT-Machine</t>
  </si>
  <si>
    <t>47238925-ff19-46da-88bc-5d8a74ea14a9</t>
  </si>
  <si>
    <t>TR-Machine</t>
  </si>
  <si>
    <t>87328c6c-0185-4104-af3e-0d84330df236</t>
  </si>
  <si>
    <t>OTR-Machine</t>
  </si>
  <si>
    <t>3ef746ff-1ce4-4d1b-bb05-354e296eabf2</t>
  </si>
  <si>
    <t>LT-Manual-Machine</t>
  </si>
  <si>
    <t>LT-M</t>
  </si>
  <si>
    <t>2c4f3162-832f-4445-8512-18ce9a05867f</t>
  </si>
  <si>
    <t>LT-Auto-Machine</t>
  </si>
  <si>
    <t>LT-A</t>
  </si>
  <si>
    <t>ef82f655-f871-478d-a508-660e209f3621</t>
  </si>
  <si>
    <t>PASS-Machine</t>
  </si>
  <si>
    <t>PAS</t>
  </si>
  <si>
    <t>f1018a4e-8baf-4bd6-a669-59e578d9972f</t>
  </si>
  <si>
    <t>BAND-Machine</t>
  </si>
  <si>
    <t>BND</t>
  </si>
  <si>
    <t>7013c1dd-b857-4689-a6f1-5d62c78f0aca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</si>
</sst>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_)"/>
    <numFmt numFmtId="165" formatCode="0.000"/>
    <numFmt numFmtId="166" formatCode="D/M/YYYY"/>
  </numFmts>
  <fonts count="20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b/>
      <sz val="10.0"/>
      <color rgb="FF000000"/>
      <name val="Arial"/>
      <scheme val="minor"/>
    </font>
    <font>
      <color rgb="FF000000"/>
      <name val="Arial"/>
    </font>
    <font>
      <sz val="10.0"/>
      <color theme="1"/>
      <name val="Aptos Narrow"/>
    </font>
    <font>
      <sz val="11.0"/>
      <color theme="1"/>
      <name val="Aptos Narrow"/>
    </font>
    <font>
      <b/>
      <sz val="10.0"/>
      <color rgb="FF000000"/>
      <name val="Arial"/>
    </font>
    <font>
      <sz val="10.0"/>
      <color rgb="FF000000"/>
      <name val="Arial"/>
    </font>
    <font>
      <sz val="10.0"/>
      <color rgb="FF000000"/>
      <name val="&quot;Aptos Narrow&quot;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</font>
    <font>
      <sz val="10.0"/>
      <color rgb="FF000000"/>
      <name val="Slack-Lato"/>
    </font>
    <font>
      <color rgb="FF000000"/>
      <name val="Arial"/>
      <scheme val="minor"/>
    </font>
    <font>
      <sz val="10.0"/>
      <color rgb="FF000000"/>
      <name val="Calibri"/>
    </font>
    <font>
      <sz val="10.0"/>
      <color rgb="FF000000"/>
      <name val="Docs-Calibri"/>
    </font>
    <font>
      <sz val="11.0"/>
      <color rgb="FF000000"/>
      <name val="Slack-Lato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  <fill>
      <patternFill patternType="solid">
        <fgColor rgb="FFFAFAFA"/>
        <bgColor rgb="FFFAFAFA"/>
      </patternFill>
    </fill>
  </fills>
  <borders count="1">
    <border/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/>
    </xf>
    <xf borderId="0" fillId="0" fontId="0" numFmtId="0" xfId="0" applyAlignment="1" applyFont="1">
      <alignment horizontal="center" readingOrder="0" vertical="bottom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3" numFmtId="0" xfId="0" applyAlignment="1" applyFont="1">
      <alignment horizontal="center" shrinkToFit="0" wrapText="0"/>
    </xf>
    <xf borderId="0" fillId="0" fontId="3" numFmtId="0" xfId="0" applyAlignment="1" applyFont="1">
      <alignment horizontal="center" shrinkToFit="0" wrapText="1"/>
    </xf>
    <xf borderId="0" fillId="0" fontId="3" numFmtId="0" xfId="0" applyAlignment="1" applyFont="1">
      <alignment shrinkToFit="0" wrapText="0"/>
    </xf>
    <xf borderId="0" fillId="0" fontId="3" numFmtId="0" xfId="0" applyAlignment="1" applyFont="1">
      <alignment shrinkToFit="0" wrapText="1"/>
    </xf>
    <xf borderId="0" fillId="2" fontId="5" numFmtId="0" xfId="0" applyAlignment="1" applyFill="1" applyFont="1">
      <alignment horizontal="center" readingOrder="0" vertical="bottom"/>
    </xf>
    <xf borderId="0" fillId="2" fontId="1" numFmtId="0" xfId="0" applyAlignment="1" applyFont="1">
      <alignment horizontal="center" readingOrder="0"/>
    </xf>
    <xf borderId="0" fillId="2" fontId="1" numFmtId="0" xfId="0" applyAlignment="1" applyFont="1">
      <alignment horizontal="center"/>
    </xf>
    <xf borderId="0" fillId="2" fontId="1" numFmtId="0" xfId="0" applyAlignment="1" applyFont="1">
      <alignment horizontal="left" readingOrder="0" shrinkToFit="0" vertical="top" wrapText="1"/>
    </xf>
    <xf borderId="0" fillId="2" fontId="4" numFmtId="0" xfId="0" applyAlignment="1" applyFont="1">
      <alignment horizontal="center" vertical="bottom"/>
    </xf>
    <xf borderId="0" fillId="2" fontId="4" numFmtId="0" xfId="0" applyAlignment="1" applyFont="1">
      <alignment horizontal="center" readingOrder="0"/>
    </xf>
    <xf borderId="0" fillId="2" fontId="4" numFmtId="0" xfId="0" applyAlignment="1" applyFont="1">
      <alignment horizontal="center"/>
    </xf>
    <xf borderId="0" fillId="0" fontId="6" numFmtId="0" xfId="0" applyAlignment="1" applyFont="1">
      <alignment horizontal="center" readingOrder="0"/>
    </xf>
    <xf borderId="0" fillId="2" fontId="4" numFmtId="164" xfId="0" applyAlignment="1" applyFont="1" applyNumberFormat="1">
      <alignment horizontal="center" readingOrder="0" vertical="bottom"/>
    </xf>
    <xf borderId="0" fillId="2" fontId="4" numFmtId="1" xfId="0" applyAlignment="1" applyFont="1" applyNumberFormat="1">
      <alignment horizontal="center" readingOrder="0" vertical="bottom"/>
    </xf>
    <xf borderId="0" fillId="2" fontId="4" numFmtId="164" xfId="0" applyAlignment="1" applyFont="1" applyNumberFormat="1">
      <alignment horizontal="center"/>
    </xf>
    <xf borderId="0" fillId="0" fontId="4" numFmtId="0" xfId="0" applyAlignment="1" applyFont="1">
      <alignment horizontal="center" readingOrder="0"/>
    </xf>
    <xf borderId="0" fillId="2" fontId="4" numFmtId="1" xfId="0" applyAlignment="1" applyFont="1" applyNumberFormat="1">
      <alignment horizontal="center" vertical="bottom"/>
    </xf>
    <xf borderId="0" fillId="2" fontId="4" numFmtId="164" xfId="0" applyAlignment="1" applyFont="1" applyNumberFormat="1">
      <alignment horizontal="center" vertical="bottom"/>
    </xf>
    <xf borderId="0" fillId="2" fontId="4" numFmtId="0" xfId="0" applyAlignment="1" applyFont="1">
      <alignment horizontal="center" readingOrder="0" vertical="bottom"/>
    </xf>
    <xf borderId="0" fillId="0" fontId="6" numFmtId="164" xfId="0" applyAlignment="1" applyFont="1" applyNumberFormat="1">
      <alignment horizontal="center" readingOrder="0"/>
    </xf>
    <xf borderId="0" fillId="0" fontId="7" numFmtId="0" xfId="0" applyAlignment="1" applyFont="1">
      <alignment horizontal="center" shrinkToFit="0" vertical="bottom" wrapText="1"/>
    </xf>
    <xf borderId="0" fillId="0" fontId="4" numFmtId="0" xfId="0" applyAlignment="1" applyFont="1">
      <alignment horizontal="center" shrinkToFit="0" vertical="bottom" wrapText="1"/>
    </xf>
    <xf borderId="0" fillId="0" fontId="8" numFmtId="0" xfId="0" applyAlignment="1" applyFont="1">
      <alignment vertical="bottom"/>
    </xf>
    <xf borderId="0" fillId="0" fontId="5" numFmtId="0" xfId="0" applyAlignment="1" applyFont="1">
      <alignment horizontal="center" readingOrder="0" vertical="bottom"/>
    </xf>
    <xf borderId="0" fillId="0" fontId="4" numFmtId="0" xfId="0" applyAlignment="1" applyFont="1">
      <alignment horizontal="center" readingOrder="0" shrinkToFit="0" vertical="bottom" wrapText="1"/>
    </xf>
    <xf borderId="0" fillId="0" fontId="7" numFmtId="0" xfId="0" applyAlignment="1" applyFont="1">
      <alignment horizontal="center" readingOrder="0" shrinkToFit="0" vertical="bottom" wrapText="1"/>
    </xf>
    <xf borderId="0" fillId="0" fontId="1" numFmtId="0" xfId="0" applyAlignment="1" applyFont="1">
      <alignment horizontal="center" readingOrder="0" shrinkToFit="0" vertical="bottom" wrapText="1"/>
    </xf>
    <xf borderId="0" fillId="0" fontId="1" numFmtId="0" xfId="0" applyAlignment="1" applyFont="1">
      <alignment horizontal="center"/>
    </xf>
    <xf borderId="0" fillId="0" fontId="9" numFmtId="0" xfId="0" applyAlignment="1" applyFont="1">
      <alignment horizontal="center" readingOrder="0"/>
    </xf>
    <xf borderId="0" fillId="0" fontId="9" numFmtId="0" xfId="0" applyAlignment="1" applyFont="1">
      <alignment horizontal="center" readingOrder="0" vertical="bottom"/>
    </xf>
    <xf borderId="0" fillId="0" fontId="10" numFmtId="0" xfId="0" applyAlignment="1" applyFont="1">
      <alignment horizontal="center" readingOrder="0" vertical="bottom"/>
    </xf>
    <xf borderId="0" fillId="0" fontId="11" numFmtId="0" xfId="0" applyAlignment="1" applyFont="1">
      <alignment horizontal="center" readingOrder="0" vertical="bottom"/>
    </xf>
    <xf borderId="0" fillId="2" fontId="1" numFmtId="0" xfId="0" applyAlignment="1" applyFont="1">
      <alignment horizontal="center" readingOrder="0" vertical="bottom"/>
    </xf>
    <xf borderId="0" fillId="2" fontId="5" numFmtId="0" xfId="0" applyAlignment="1" applyFont="1">
      <alignment horizontal="center" readingOrder="0"/>
    </xf>
    <xf borderId="0" fillId="0" fontId="12" numFmtId="0" xfId="0" applyAlignment="1" applyFont="1">
      <alignment horizontal="center"/>
    </xf>
    <xf borderId="0" fillId="0" fontId="13" numFmtId="0" xfId="0" applyAlignment="1" applyFont="1">
      <alignment horizontal="center" vertical="bottom"/>
    </xf>
    <xf borderId="0" fillId="3" fontId="13" numFmtId="0" xfId="0" applyAlignment="1" applyFill="1" applyFont="1">
      <alignment horizontal="center" vertical="bottom"/>
    </xf>
    <xf borderId="0" fillId="0" fontId="14" numFmtId="0" xfId="0" applyAlignment="1" applyFont="1">
      <alignment vertical="bottom"/>
    </xf>
    <xf borderId="0" fillId="2" fontId="5" numFmtId="0" xfId="0" applyAlignment="1" applyFont="1">
      <alignment horizontal="center"/>
    </xf>
    <xf borderId="0" fillId="0" fontId="0" numFmtId="0" xfId="0" applyAlignment="1" applyFont="1">
      <alignment horizontal="center"/>
    </xf>
    <xf borderId="0" fillId="2" fontId="0" numFmtId="0" xfId="0" applyAlignment="1" applyFont="1">
      <alignment horizontal="center"/>
    </xf>
    <xf borderId="0" fillId="2" fontId="0" numFmtId="0" xfId="0" applyAlignment="1" applyFont="1">
      <alignment horizontal="center" readingOrder="0"/>
    </xf>
    <xf borderId="0" fillId="0" fontId="0" numFmtId="0" xfId="0" applyAlignment="1" applyFont="1">
      <alignment horizontal="center"/>
    </xf>
    <xf borderId="0" fillId="2" fontId="15" numFmtId="0" xfId="0" applyAlignment="1" applyFont="1">
      <alignment horizontal="left" readingOrder="0"/>
    </xf>
    <xf borderId="0" fillId="2" fontId="0" numFmtId="0" xfId="0" applyAlignment="1" applyFont="1">
      <alignment horizontal="center" readingOrder="0" shrinkToFit="0" wrapText="1"/>
    </xf>
    <xf borderId="0" fillId="2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 shrinkToFit="0" wrapText="1"/>
    </xf>
    <xf borderId="0" fillId="0" fontId="16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0" numFmtId="0" xfId="0" applyAlignment="1" applyFont="1">
      <alignment horizontal="center" readingOrder="0"/>
    </xf>
    <xf borderId="0" fillId="2" fontId="0" numFmtId="0" xfId="0" applyAlignment="1" applyFont="1">
      <alignment horizontal="center" readingOrder="0" shrinkToFit="0" wrapText="1"/>
    </xf>
    <xf borderId="0" fillId="2" fontId="0" numFmtId="0" xfId="0" applyAlignment="1" applyFont="1">
      <alignment horizontal="center" readingOrder="0"/>
    </xf>
    <xf borderId="0" fillId="2" fontId="4" numFmtId="0" xfId="0" applyAlignment="1" applyFont="1">
      <alignment horizontal="center" shrinkToFit="0" wrapText="1"/>
    </xf>
    <xf borderId="0" fillId="2" fontId="3" numFmtId="0" xfId="0" applyFont="1"/>
    <xf borderId="0" fillId="2" fontId="3" numFmtId="0" xfId="0" applyAlignment="1" applyFont="1">
      <alignment shrinkToFit="0" wrapText="1"/>
    </xf>
    <xf borderId="0" fillId="2" fontId="0" numFmtId="0" xfId="0" applyAlignment="1" applyFont="1">
      <alignment horizontal="center" vertical="bottom"/>
    </xf>
    <xf borderId="0" fillId="2" fontId="10" numFmtId="0" xfId="0" applyAlignment="1" applyFont="1">
      <alignment horizontal="center" readingOrder="0"/>
    </xf>
    <xf borderId="0" fillId="2" fontId="15" numFmtId="0" xfId="0" applyAlignment="1" applyFont="1">
      <alignment horizontal="center" readingOrder="0"/>
    </xf>
    <xf borderId="0" fillId="2" fontId="15" numFmtId="0" xfId="0" applyAlignment="1" applyFont="1">
      <alignment horizontal="center"/>
    </xf>
    <xf borderId="0" fillId="2" fontId="17" numFmtId="0" xfId="0" applyAlignment="1" applyFont="1">
      <alignment horizontal="center"/>
    </xf>
    <xf borderId="0" fillId="2" fontId="17" numFmtId="0" xfId="0" applyAlignment="1" applyFont="1">
      <alignment horizontal="center" readingOrder="0"/>
    </xf>
    <xf borderId="0" fillId="2" fontId="18" numFmtId="0" xfId="0" applyAlignment="1" applyFont="1">
      <alignment horizontal="center"/>
    </xf>
    <xf borderId="0" fillId="2" fontId="18" numFmtId="0" xfId="0" applyAlignment="1" applyFont="1">
      <alignment horizontal="center" readingOrder="0"/>
    </xf>
    <xf borderId="0" fillId="0" fontId="1" numFmtId="0" xfId="0" applyAlignment="1" applyFont="1">
      <alignment horizontal="center" readingOrder="0" vertical="bottom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readingOrder="0" vertical="bottom"/>
    </xf>
    <xf borderId="0" fillId="2" fontId="3" numFmtId="0" xfId="0" applyAlignment="1" applyFont="1">
      <alignment horizontal="center"/>
    </xf>
    <xf borderId="0" fillId="4" fontId="4" numFmtId="0" xfId="0" applyAlignment="1" applyFill="1" applyFont="1">
      <alignment horizontal="center" vertical="bottom"/>
    </xf>
    <xf borderId="0" fillId="4" fontId="4" numFmtId="0" xfId="0" applyAlignment="1" applyFont="1">
      <alignment horizontal="center" readingOrder="0" vertical="bottom"/>
    </xf>
    <xf borderId="0" fillId="2" fontId="0" numFmtId="49" xfId="0" applyAlignment="1" applyFont="1" applyNumberFormat="1">
      <alignment horizontal="center"/>
    </xf>
    <xf borderId="0" fillId="2" fontId="0" numFmtId="165" xfId="0" applyAlignment="1" applyFont="1" applyNumberFormat="1">
      <alignment horizontal="center"/>
    </xf>
    <xf borderId="0" fillId="2" fontId="0" numFmtId="3" xfId="0" applyAlignment="1" applyFont="1" applyNumberFormat="1">
      <alignment horizontal="center"/>
    </xf>
    <xf borderId="0" fillId="2" fontId="0" numFmtId="166" xfId="0" applyAlignment="1" applyFont="1" applyNumberFormat="1">
      <alignment horizontal="center"/>
    </xf>
    <xf borderId="0" fillId="0" fontId="5" numFmtId="0" xfId="0" applyAlignment="1" applyFont="1">
      <alignment horizontal="center" readingOrder="0"/>
    </xf>
    <xf borderId="0" fillId="0" fontId="0" numFmtId="0" xfId="0" applyAlignment="1" applyFont="1">
      <alignment horizontal="center" readingOrder="0"/>
    </xf>
    <xf borderId="0" fillId="2" fontId="19" numFmtId="0" xfId="0" applyAlignment="1" applyFont="1">
      <alignment horizontal="left" readingOrder="0"/>
    </xf>
    <xf borderId="0" fillId="5" fontId="0" numFmtId="0" xfId="0" applyAlignment="1" applyFill="1" applyFont="1">
      <alignment horizontal="center" readingOrder="0" shrinkToFit="0" wrapText="1"/>
    </xf>
    <xf borderId="0" fillId="2" fontId="0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28.5"/>
    <col customWidth="1" min="3" max="3" width="18.5"/>
    <col customWidth="1" min="4" max="4" width="38.0"/>
    <col customWidth="1" min="5" max="5" width="21.0"/>
    <col customWidth="1" min="6" max="6" width="18.38"/>
    <col customWidth="1" min="7" max="7" width="40.25"/>
    <col customWidth="1" min="9" max="9" width="5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>
        <v>300230.0</v>
      </c>
      <c r="B2" s="5" t="s">
        <v>9</v>
      </c>
      <c r="C2" s="6">
        <f t="array" ref="C2">XLOOKUP(A2, WorkforceSeniorityRank!A:A, WorkforceSeniorityRank!B:B, "", 0, 1)</f>
        <v>301</v>
      </c>
      <c r="D2" s="6" t="str">
        <f t="array" ref="D2">XLOOKUP(E2, RoleMaster!C:C, RoleMaster!H:H, "", 0, 1)</f>
        <v>aea7ed55-e968-4172-83c7-16f869b186ae</v>
      </c>
      <c r="E2" s="6" t="str">
        <f t="array" ref="E2">XLOOKUP(A2, WorkforceRole!A:A, WorkforceRole!D:D, "", 0, 1)</f>
        <v>Truck Serviceman</v>
      </c>
      <c r="F2" s="7">
        <f t="array" ref="F2">XLOOKUP(A2, WorkforceCasualRank!A:A, WorkforceCasualRank!B:B, "", 0, 1)
</f>
        <v>1</v>
      </c>
      <c r="G2" s="8" t="str">
        <f t="array" ref="G2">XLOOKUP(H2, GradeMaster!A:A, GradeMaster!B:B, "", 0, 1)</f>
        <v>6bb027c9-c54d-45fc-9887-0bacc308d30a</v>
      </c>
      <c r="H2" s="6" t="str">
        <f t="array" ref="H2">XLOOKUP(A2, WorkforceGrade!A:A, WorkforceGrade!B:B, "", 0, 1)</f>
        <v>Grade 6</v>
      </c>
      <c r="I2" s="9" t="str">
        <f t="array" ref="I2">TEXTJOIN(",", TRUE, XLOOKUP(A2, WorkforceSkills!A:A, WorkforceSkills!C:C, "", 0, 1), XLOOKUP(A2, WorkforceSkills!A:A, WorkforceSkills!E:E, "", 0, 1), XLOOKUP(A2, WorkforceSkills!A:A, WorkforceSkills!G:G, "", 0, 1),  XLOOKUP(A2, WorkforceSkills!A:A, WorkforceSkills!I:I, "", 0, 1), XLOOKUP(A2, WorkforceSkills!A:A, WorkforceSkills!K:K, "", 0, 1), XLOOKUP(A2, WorkforceSkills!A:A, WorkforceSkills!M:M, "", 0, 1), XLOOKUP(A2, WorkforceSkills!A:A, WorkforceSkills!O:O, "", 0, 1), XLOOKUP(A2, WorkforceSkills!A:A, WorkforceSkills!Q:Q, "", 0, 1))
</f>
        <v>aea7ed55-e968-4172-83c7-16f869b186ae,866c9d0d-4f6a-4ca6-b352-9e186b2e8478,b5bc5bd4-194b-41ab-8e3f-c45f25c028d0,4313bbc5-41fb-44dc-929a-99e224446525</v>
      </c>
    </row>
    <row r="3">
      <c r="A3" s="5">
        <v>300334.0</v>
      </c>
      <c r="B3" s="5" t="s">
        <v>10</v>
      </c>
      <c r="C3" s="6">
        <f t="array" ref="C3">XLOOKUP(A3, WorkforceSeniorityRank!A:A, WorkforceSeniorityRank!B:B, "", 0, 1)</f>
        <v>242</v>
      </c>
      <c r="D3" s="6" t="str">
        <f t="array" ref="D3">XLOOKUP(E3, RoleMaster!C:C, RoleMaster!H:H, "", 0, 1)</f>
        <v>aea7ed55-e968-4172-83c7-16f869b186ae</v>
      </c>
      <c r="E3" s="6" t="str">
        <f t="array" ref="E3">XLOOKUP(A3, WorkforceRole!A:A, WorkforceRole!D:D, "", 0, 1)</f>
        <v>Truck Serviceman</v>
      </c>
      <c r="F3" s="7">
        <f t="array" ref="F3">XLOOKUP(A3, WorkforceCasualRank!A:A, WorkforceCasualRank!B:B, "", 0, 1)
</f>
        <v>2</v>
      </c>
      <c r="G3" s="8" t="str">
        <f t="array" ref="G3">XLOOKUP(H3, GradeMaster!A:A, GradeMaster!B:B, "", 0, 1)</f>
        <v>3d17a6e1-bc94-4c7f-ad26-234ce6cd65be</v>
      </c>
      <c r="H3" s="6" t="str">
        <f t="array" ref="H3">XLOOKUP(A3, WorkforceGrade!A:A, WorkforceGrade!B:B, "", 0, 1)</f>
        <v>Grade 5</v>
      </c>
      <c r="I3" s="9" t="str">
        <f t="array" ref="I3">TEXTJOIN(",", TRUE, XLOOKUP(A3, WorkforceSkills!A:A, WorkforceSkills!C:C, "", 0, 1), XLOOKUP(A3, WorkforceSkills!A:A, WorkforceSkills!E:E, "", 0, 1), XLOOKUP(A3, WorkforceSkills!A:A, WorkforceSkills!G:G, "", 0, 1),  XLOOKUP(A3, WorkforceSkills!A:A, WorkforceSkills!I:I, "", 0, 1), XLOOKUP(A3, WorkforceSkills!A:A, WorkforceSkills!K:K, "", 0, 1), XLOOKUP(A3, WorkforceSkills!A:A, WorkforceSkills!M:M, "", 0, 1), XLOOKUP(A3, WorkforceSkills!A:A, WorkforceSkills!O:O, "", 0, 1), XLOOKUP(A3, WorkforceSkills!A:A, WorkforceSkills!Q:Q, "", 0, 1))
</f>
        <v>aea7ed55-e968-4172-83c7-16f869b186ae,866c9d0d-4f6a-4ca6-b352-9e186b2e8478,b5bc5bd4-194b-41ab-8e3f-c45f25c028d0,4313bbc5-41fb-44dc-929a-99e224446525</v>
      </c>
    </row>
    <row r="4">
      <c r="A4" s="5">
        <v>308582.0</v>
      </c>
      <c r="B4" s="5" t="s">
        <v>11</v>
      </c>
      <c r="C4" s="6">
        <f t="array" ref="C4">XLOOKUP(A4, WorkforceSeniorityRank!A:A, WorkforceSeniorityRank!B:B, "", 0, 1)</f>
        <v>27</v>
      </c>
      <c r="D4" s="6" t="str">
        <f t="array" ref="D4">XLOOKUP(E4, RoleMaster!C:C, RoleMaster!H:H, "", 0, 1)</f>
        <v>909fe744-64e1-4430-af94-29049e4d5d61</v>
      </c>
      <c r="E4" s="6" t="str">
        <f t="array" ref="E4">XLOOKUP(A4, WorkforceRole!A:A, WorkforceRole!D:D, "", 0, 1)</f>
        <v>Truck Builder</v>
      </c>
      <c r="F4" s="7" t="str">
        <f t="array" ref="F4">XLOOKUP(A4, WorkforceCasualRank!A:A, WorkforceCasualRank!B:B, "", 0, 1)
</f>
        <v/>
      </c>
      <c r="G4" s="8" t="str">
        <f t="array" ref="G4">XLOOKUP(H4, GradeMaster!A:A, GradeMaster!B:B, "", 0, 1)</f>
        <v>4853a21f-bca1-407e-b7e1-d63f769a323e</v>
      </c>
      <c r="H4" s="6" t="str">
        <f t="array" ref="H4">XLOOKUP(A4, WorkforceGrade!A:A, WorkforceGrade!B:B, "", 0, 1)</f>
        <v>Grade 2</v>
      </c>
      <c r="I4" s="9" t="str">
        <f t="array" ref="I4">TEXTJOIN(",", TRUE, XLOOKUP(A4, WorkforceSkills!A:A, WorkforceSkills!C:C, "", 0, 1), XLOOKUP(A4, WorkforceSkills!A:A, WorkforceSkills!E:E, "", 0, 1), XLOOKUP(A4, WorkforceSkills!A:A, WorkforceSkills!G:G, "", 0, 1),  XLOOKUP(A4, WorkforceSkills!A:A, WorkforceSkills!I:I, "", 0, 1), XLOOKUP(A4, WorkforceSkills!A:A, WorkforceSkills!K:K, "", 0, 1), XLOOKUP(A4, WorkforceSkills!A:A, WorkforceSkills!M:M, "", 0, 1), XLOOKUP(A4, WorkforceSkills!A:A, WorkforceSkills!O:O, "", 0, 1), XLOOKUP(A4, WorkforceSkills!A:A, WorkforceSkills!Q:Q, "", 0, 1))
</f>
        <v/>
      </c>
    </row>
    <row r="5">
      <c r="A5" s="5">
        <v>308639.0</v>
      </c>
      <c r="B5" s="5" t="s">
        <v>12</v>
      </c>
      <c r="C5" s="6">
        <f t="array" ref="C5">XLOOKUP(A5, WorkforceSeniorityRank!A:A, WorkforceSeniorityRank!B:B, "", 0, 1)</f>
        <v>30</v>
      </c>
      <c r="D5" s="6" t="str">
        <f t="array" ref="D5">XLOOKUP(E5, RoleMaster!C:C, RoleMaster!H:H, "", 0, 1)</f>
        <v>909fe744-64e1-4430-af94-29049e4d5d61</v>
      </c>
      <c r="E5" s="6" t="str">
        <f t="array" ref="E5">XLOOKUP(A5, WorkforceRole!A:A, WorkforceRole!D:D, "", 0, 1)</f>
        <v>Truck Builder</v>
      </c>
      <c r="F5" s="7" t="str">
        <f t="array" ref="F5">XLOOKUP(A5, WorkforceCasualRank!A:A, WorkforceCasualRank!B:B, "", 0, 1)
</f>
        <v/>
      </c>
      <c r="G5" s="8" t="str">
        <f t="array" ref="G5">XLOOKUP(H5, GradeMaster!A:A, GradeMaster!B:B, "", 0, 1)</f>
        <v>4853a21f-bca1-407e-b7e1-d63f769a323e</v>
      </c>
      <c r="H5" s="6" t="str">
        <f t="array" ref="H5">XLOOKUP(A5, WorkforceGrade!A:A, WorkforceGrade!B:B, "", 0, 1)</f>
        <v>Grade 2</v>
      </c>
      <c r="I5" s="9" t="str">
        <f t="array" ref="I5">TEXTJOIN(",", TRUE, XLOOKUP(A5, WorkforceSkills!A:A, WorkforceSkills!C:C, "", 0, 1), XLOOKUP(A5, WorkforceSkills!A:A, WorkforceSkills!E:E, "", 0, 1), XLOOKUP(A5, WorkforceSkills!A:A, WorkforceSkills!G:G, "", 0, 1),  XLOOKUP(A5, WorkforceSkills!A:A, WorkforceSkills!I:I, "", 0, 1), XLOOKUP(A5, WorkforceSkills!A:A, WorkforceSkills!K:K, "", 0, 1), XLOOKUP(A5, WorkforceSkills!A:A, WorkforceSkills!M:M, "", 0, 1), XLOOKUP(A5, WorkforceSkills!A:A, WorkforceSkills!O:O, "", 0, 1), XLOOKUP(A5, WorkforceSkills!A:A, WorkforceSkills!Q:Q, "", 0, 1))
</f>
        <v/>
      </c>
    </row>
    <row r="6">
      <c r="A6" s="5">
        <v>308650.0</v>
      </c>
      <c r="B6" s="5" t="s">
        <v>13</v>
      </c>
      <c r="C6" s="6">
        <f t="array" ref="C6">XLOOKUP(A6, WorkforceSeniorityRank!A:A, WorkforceSeniorityRank!B:B, "", 0, 1)</f>
        <v>28</v>
      </c>
      <c r="D6" s="6" t="str">
        <f t="array" ref="D6">XLOOKUP(E6, RoleMaster!C:C, RoleMaster!H:H, "", 0, 1)</f>
        <v>909fe744-64e1-4430-af94-29049e4d5d61</v>
      </c>
      <c r="E6" s="6" t="str">
        <f t="array" ref="E6">XLOOKUP(A6, WorkforceRole!A:A, WorkforceRole!D:D, "", 0, 1)</f>
        <v>Truck Builder</v>
      </c>
      <c r="F6" s="7" t="str">
        <f t="array" ref="F6">XLOOKUP(A6, WorkforceCasualRank!A:A, WorkforceCasualRank!B:B, "", 0, 1)
</f>
        <v/>
      </c>
      <c r="G6" s="8" t="str">
        <f t="array" ref="G6">XLOOKUP(H6, GradeMaster!A:A, GradeMaster!B:B, "", 0, 1)</f>
        <v>4853a21f-bca1-407e-b7e1-d63f769a323e</v>
      </c>
      <c r="H6" s="6" t="str">
        <f t="array" ref="H6">XLOOKUP(A6, WorkforceGrade!A:A, WorkforceGrade!B:B, "", 0, 1)</f>
        <v>Grade 2</v>
      </c>
      <c r="I6" s="9" t="str">
        <f t="array" ref="I6">TEXTJOIN(",", TRUE, XLOOKUP(A6, WorkforceSkills!A:A, WorkforceSkills!C:C, "", 0, 1), XLOOKUP(A6, WorkforceSkills!A:A, WorkforceSkills!E:E, "", 0, 1), XLOOKUP(A6, WorkforceSkills!A:A, WorkforceSkills!G:G, "", 0, 1),  XLOOKUP(A6, WorkforceSkills!A:A, WorkforceSkills!I:I, "", 0, 1), XLOOKUP(A6, WorkforceSkills!A:A, WorkforceSkills!K:K, "", 0, 1), XLOOKUP(A6, WorkforceSkills!A:A, WorkforceSkills!M:M, "", 0, 1), XLOOKUP(A6, WorkforceSkills!A:A, WorkforceSkills!O:O, "", 0, 1), XLOOKUP(A6, WorkforceSkills!A:A, WorkforceSkills!Q:Q, "", 0, 1))
</f>
        <v/>
      </c>
    </row>
    <row r="7">
      <c r="A7" s="5">
        <v>308653.0</v>
      </c>
      <c r="B7" s="5" t="s">
        <v>14</v>
      </c>
      <c r="C7" s="6">
        <f t="array" ref="C7">XLOOKUP(A7, WorkforceSeniorityRank!A:A, WorkforceSeniorityRank!B:B, "", 0, 1)</f>
        <v>1</v>
      </c>
      <c r="D7" s="6" t="str">
        <f t="array" ref="D7">XLOOKUP(E7, RoleMaster!C:C, RoleMaster!H:H, "", 0, 1)</f>
        <v>909fe744-64e1-4430-af94-29049e4d5d61</v>
      </c>
      <c r="E7" s="6" t="str">
        <f t="array" ref="E7">XLOOKUP(A7, WorkforceRole!A:A, WorkforceRole!D:D, "", 0, 1)</f>
        <v>Truck Builder</v>
      </c>
      <c r="F7" s="7" t="str">
        <f t="array" ref="F7">XLOOKUP(A7, WorkforceCasualRank!A:A, WorkforceCasualRank!B:B, "", 0, 1)
</f>
        <v/>
      </c>
      <c r="G7" s="8" t="str">
        <f t="array" ref="G7">XLOOKUP(H7, GradeMaster!A:A, GradeMaster!B:B, "", 0, 1)</f>
        <v>ce62359d-cfe7-4992-994e-68c11c64f243</v>
      </c>
      <c r="H7" s="6" t="str">
        <f t="array" ref="H7">XLOOKUP(A7, WorkforceGrade!A:A, WorkforceGrade!B:B, "", 0, 1)</f>
        <v>Grade 1</v>
      </c>
      <c r="I7" s="9" t="str">
        <f t="array" ref="I7">TEXTJOIN(",", TRUE, XLOOKUP(A7, WorkforceSkills!A:A, WorkforceSkills!C:C, "", 0, 1), XLOOKUP(A7, WorkforceSkills!A:A, WorkforceSkills!E:E, "", 0, 1), XLOOKUP(A7, WorkforceSkills!A:A, WorkforceSkills!G:G, "", 0, 1),  XLOOKUP(A7, WorkforceSkills!A:A, WorkforceSkills!I:I, "", 0, 1), XLOOKUP(A7, WorkforceSkills!A:A, WorkforceSkills!K:K, "", 0, 1), XLOOKUP(A7, WorkforceSkills!A:A, WorkforceSkills!M:M, "", 0, 1), XLOOKUP(A7, WorkforceSkills!A:A, WorkforceSkills!O:O, "", 0, 1), XLOOKUP(A7, WorkforceSkills!A:A, WorkforceSkills!Q:Q, "", 0, 1))
</f>
        <v/>
      </c>
    </row>
    <row r="8">
      <c r="A8" s="5">
        <v>308652.0</v>
      </c>
      <c r="B8" s="5" t="s">
        <v>15</v>
      </c>
      <c r="C8" s="6">
        <f t="array" ref="C8">XLOOKUP(A8, WorkforceSeniorityRank!A:A, WorkforceSeniorityRank!B:B, "", 0, 1)</f>
        <v>29</v>
      </c>
      <c r="D8" s="6" t="str">
        <f t="array" ref="D8">XLOOKUP(E8, RoleMaster!C:C, RoleMaster!H:H, "", 0, 1)</f>
        <v>2615173f-0c73-47c2-9e5e-71c4134616de</v>
      </c>
      <c r="E8" s="6" t="str">
        <f t="array" ref="E8">XLOOKUP(A8, WorkforceRole!A:A, WorkforceRole!D:D, "", 0, 1)</f>
        <v>LCV Builder</v>
      </c>
      <c r="F8" s="7" t="str">
        <f t="array" ref="F8">XLOOKUP(A8, WorkforceCasualRank!A:A, WorkforceCasualRank!B:B, "", 0, 1)
</f>
        <v/>
      </c>
      <c r="G8" s="8" t="str">
        <f t="array" ref="G8">XLOOKUP(H8, GradeMaster!A:A, GradeMaster!B:B, "", 0, 1)</f>
        <v>4853a21f-bca1-407e-b7e1-d63f769a323e</v>
      </c>
      <c r="H8" s="6" t="str">
        <f t="array" ref="H8">XLOOKUP(A8, WorkforceGrade!A:A, WorkforceGrade!B:B, "", 0, 1)</f>
        <v>Grade 2</v>
      </c>
      <c r="I8" s="9" t="str">
        <f t="array" ref="I8">TEXTJOIN(",", TRUE, XLOOKUP(A8, WorkforceSkills!A:A, WorkforceSkills!C:C, "", 0, 1), XLOOKUP(A8, WorkforceSkills!A:A, WorkforceSkills!E:E, "", 0, 1), XLOOKUP(A8, WorkforceSkills!A:A, WorkforceSkills!G:G, "", 0, 1),  XLOOKUP(A8, WorkforceSkills!A:A, WorkforceSkills!I:I, "", 0, 1), XLOOKUP(A8, WorkforceSkills!A:A, WorkforceSkills!K:K, "", 0, 1), XLOOKUP(A8, WorkforceSkills!A:A, WorkforceSkills!M:M, "", 0, 1), XLOOKUP(A8, WorkforceSkills!A:A, WorkforceSkills!O:O, "", 0, 1), XLOOKUP(A8, WorkforceSkills!A:A, WorkforceSkills!Q:Q, "", 0, 1))
</f>
        <v/>
      </c>
    </row>
    <row r="9">
      <c r="A9" s="5">
        <v>308679.0</v>
      </c>
      <c r="B9" s="5" t="s">
        <v>16</v>
      </c>
      <c r="C9" s="6">
        <f t="array" ref="C9">XLOOKUP(A9, WorkforceSeniorityRank!A:A, WorkforceSeniorityRank!B:B, "", 0, 1)</f>
        <v>2</v>
      </c>
      <c r="D9" s="6" t="str">
        <f t="array" ref="D9">XLOOKUP(E9, RoleMaster!C:C, RoleMaster!H:H, "", 0, 1)</f>
        <v>909fe744-64e1-4430-af94-29049e4d5d61</v>
      </c>
      <c r="E9" s="6" t="str">
        <f t="array" ref="E9">XLOOKUP(A9, WorkforceRole!A:A, WorkforceRole!D:D, "", 0, 1)</f>
        <v>Truck Builder</v>
      </c>
      <c r="F9" s="7" t="str">
        <f t="array" ref="F9">XLOOKUP(A9, WorkforceCasualRank!A:A, WorkforceCasualRank!B:B, "", 0, 1)
</f>
        <v/>
      </c>
      <c r="G9" s="8" t="str">
        <f t="array" ref="G9">XLOOKUP(H9, GradeMaster!A:A, GradeMaster!B:B, "", 0, 1)</f>
        <v>ce62359d-cfe7-4992-994e-68c11c64f243</v>
      </c>
      <c r="H9" s="6" t="str">
        <f t="array" ref="H9">XLOOKUP(A9, WorkforceGrade!A:A, WorkforceGrade!B:B, "", 0, 1)</f>
        <v>Grade 1</v>
      </c>
      <c r="I9" s="9" t="str">
        <f t="array" ref="I9">TEXTJOIN(",", TRUE, XLOOKUP(A9, WorkforceSkills!A:A, WorkforceSkills!C:C, "", 0, 1), XLOOKUP(A9, WorkforceSkills!A:A, WorkforceSkills!E:E, "", 0, 1), XLOOKUP(A9, WorkforceSkills!A:A, WorkforceSkills!G:G, "", 0, 1),  XLOOKUP(A9, WorkforceSkills!A:A, WorkforceSkills!I:I, "", 0, 1), XLOOKUP(A9, WorkforceSkills!A:A, WorkforceSkills!K:K, "", 0, 1), XLOOKUP(A9, WorkforceSkills!A:A, WorkforceSkills!M:M, "", 0, 1), XLOOKUP(A9, WorkforceSkills!A:A, WorkforceSkills!O:O, "", 0, 1), XLOOKUP(A9, WorkforceSkills!A:A, WorkforceSkills!Q:Q, "", 0, 1))
</f>
        <v/>
      </c>
    </row>
    <row r="10">
      <c r="A10" s="5">
        <v>308682.0</v>
      </c>
      <c r="B10" s="5" t="s">
        <v>17</v>
      </c>
      <c r="C10" s="6">
        <f t="array" ref="C10">XLOOKUP(A10, WorkforceSeniorityRank!A:A, WorkforceSeniorityRank!B:B, "", 0, 1)</f>
        <v>3</v>
      </c>
      <c r="D10" s="6" t="str">
        <f t="array" ref="D10">XLOOKUP(E10, RoleMaster!C:C, RoleMaster!H:H, "", 0, 1)</f>
        <v>909fe744-64e1-4430-af94-29049e4d5d61</v>
      </c>
      <c r="E10" s="6" t="str">
        <f t="array" ref="E10">XLOOKUP(A10, WorkforceRole!A:A, WorkforceRole!D:D, "", 0, 1)</f>
        <v>Truck Builder</v>
      </c>
      <c r="F10" s="7" t="str">
        <f t="array" ref="F10">XLOOKUP(A10, WorkforceCasualRank!A:A, WorkforceCasualRank!B:B, "", 0, 1)
</f>
        <v/>
      </c>
      <c r="G10" s="8" t="str">
        <f t="array" ref="G10">XLOOKUP(H10, GradeMaster!A:A, GradeMaster!B:B, "", 0, 1)</f>
        <v>ce62359d-cfe7-4992-994e-68c11c64f243</v>
      </c>
      <c r="H10" s="6" t="str">
        <f t="array" ref="H10">XLOOKUP(A10, WorkforceGrade!A:A, WorkforceGrade!B:B, "", 0, 1)</f>
        <v>Grade 1</v>
      </c>
      <c r="I10" s="9" t="str">
        <f t="array" ref="I10">TEXTJOIN(",", TRUE, XLOOKUP(A10, WorkforceSkills!A:A, WorkforceSkills!C:C, "", 0, 1), XLOOKUP(A10, WorkforceSkills!A:A, WorkforceSkills!E:E, "", 0, 1), XLOOKUP(A10, WorkforceSkills!A:A, WorkforceSkills!G:G, "", 0, 1),  XLOOKUP(A10, WorkforceSkills!A:A, WorkforceSkills!I:I, "", 0, 1), XLOOKUP(A10, WorkforceSkills!A:A, WorkforceSkills!K:K, "", 0, 1), XLOOKUP(A10, WorkforceSkills!A:A, WorkforceSkills!M:M, "", 0, 1), XLOOKUP(A10, WorkforceSkills!A:A, WorkforceSkills!O:O, "", 0, 1), XLOOKUP(A10, WorkforceSkills!A:A, WorkforceSkills!Q:Q, "", 0, 1))
</f>
        <v/>
      </c>
    </row>
    <row r="11">
      <c r="A11" s="5">
        <v>308688.0</v>
      </c>
      <c r="B11" s="5" t="s">
        <v>18</v>
      </c>
      <c r="C11" s="6">
        <f t="array" ref="C11">XLOOKUP(A11, WorkforceSeniorityRank!A:A, WorkforceSeniorityRank!B:B, "", 0, 1)</f>
        <v>31</v>
      </c>
      <c r="D11" s="6" t="str">
        <f t="array" ref="D11">XLOOKUP(E11, RoleMaster!C:C, RoleMaster!H:H, "", 0, 1)</f>
        <v>909fe744-64e1-4430-af94-29049e4d5d61</v>
      </c>
      <c r="E11" s="6" t="str">
        <f t="array" ref="E11">XLOOKUP(A11, WorkforceRole!A:A, WorkforceRole!D:D, "", 0, 1)</f>
        <v>Truck Builder</v>
      </c>
      <c r="F11" s="7" t="str">
        <f t="array" ref="F11">XLOOKUP(A11, WorkforceCasualRank!A:A, WorkforceCasualRank!B:B, "", 0, 1)
</f>
        <v/>
      </c>
      <c r="G11" s="8" t="str">
        <f t="array" ref="G11">XLOOKUP(H11, GradeMaster!A:A, GradeMaster!B:B, "", 0, 1)</f>
        <v>4853a21f-bca1-407e-b7e1-d63f769a323e</v>
      </c>
      <c r="H11" s="6" t="str">
        <f t="array" ref="H11">XLOOKUP(A11, WorkforceGrade!A:A, WorkforceGrade!B:B, "", 0, 1)</f>
        <v>Grade 2</v>
      </c>
      <c r="I11" s="9" t="str">
        <f t="array" ref="I11">TEXTJOIN(",", TRUE, XLOOKUP(A11, WorkforceSkills!A:A, WorkforceSkills!C:C, "", 0, 1), XLOOKUP(A11, WorkforceSkills!A:A, WorkforceSkills!E:E, "", 0, 1), XLOOKUP(A11, WorkforceSkills!A:A, WorkforceSkills!G:G, "", 0, 1),  XLOOKUP(A11, WorkforceSkills!A:A, WorkforceSkills!I:I, "", 0, 1), XLOOKUP(A11, WorkforceSkills!A:A, WorkforceSkills!K:K, "", 0, 1), XLOOKUP(A11, WorkforceSkills!A:A, WorkforceSkills!M:M, "", 0, 1), XLOOKUP(A11, WorkforceSkills!A:A, WorkforceSkills!O:O, "", 0, 1), XLOOKUP(A11, WorkforceSkills!A:A, WorkforceSkills!Q:Q, "", 0, 1))
</f>
        <v/>
      </c>
    </row>
    <row r="12">
      <c r="A12" s="5">
        <v>308689.0</v>
      </c>
      <c r="B12" s="5" t="s">
        <v>19</v>
      </c>
      <c r="C12" s="6">
        <f t="array" ref="C12">XLOOKUP(A12, WorkforceSeniorityRank!A:A, WorkforceSeniorityRank!B:B, "", 0, 1)</f>
        <v>32</v>
      </c>
      <c r="D12" s="6" t="str">
        <f t="array" ref="D12">XLOOKUP(E12, RoleMaster!C:C, RoleMaster!H:H, "", 0, 1)</f>
        <v>909fe744-64e1-4430-af94-29049e4d5d61</v>
      </c>
      <c r="E12" s="6" t="str">
        <f t="array" ref="E12">XLOOKUP(A12, WorkforceRole!A:A, WorkforceRole!D:D, "", 0, 1)</f>
        <v>Truck Builder</v>
      </c>
      <c r="F12" s="7" t="str">
        <f t="array" ref="F12">XLOOKUP(A12, WorkforceCasualRank!A:A, WorkforceCasualRank!B:B, "", 0, 1)
</f>
        <v/>
      </c>
      <c r="G12" s="8" t="str">
        <f t="array" ref="G12">XLOOKUP(H12, GradeMaster!A:A, GradeMaster!B:B, "", 0, 1)</f>
        <v>4853a21f-bca1-407e-b7e1-d63f769a323e</v>
      </c>
      <c r="H12" s="6" t="str">
        <f t="array" ref="H12">XLOOKUP(A12, WorkforceGrade!A:A, WorkforceGrade!B:B, "", 0, 1)</f>
        <v>Grade 2</v>
      </c>
      <c r="I12" s="9" t="str">
        <f t="array" ref="I12">TEXTJOIN(",", TRUE, XLOOKUP(A12, WorkforceSkills!A:A, WorkforceSkills!C:C, "", 0, 1), XLOOKUP(A12, WorkforceSkills!A:A, WorkforceSkills!E:E, "", 0, 1), XLOOKUP(A12, WorkforceSkills!A:A, WorkforceSkills!G:G, "", 0, 1),  XLOOKUP(A12, WorkforceSkills!A:A, WorkforceSkills!I:I, "", 0, 1), XLOOKUP(A12, WorkforceSkills!A:A, WorkforceSkills!K:K, "", 0, 1), XLOOKUP(A12, WorkforceSkills!A:A, WorkforceSkills!M:M, "", 0, 1), XLOOKUP(A12, WorkforceSkills!A:A, WorkforceSkills!O:O, "", 0, 1), XLOOKUP(A12, WorkforceSkills!A:A, WorkforceSkills!Q:Q, "", 0, 1))
</f>
        <v/>
      </c>
    </row>
    <row r="13">
      <c r="A13" s="5">
        <v>308686.0</v>
      </c>
      <c r="B13" s="5" t="s">
        <v>20</v>
      </c>
      <c r="C13" s="6">
        <f t="array" ref="C13">XLOOKUP(A13, WorkforceSeniorityRank!A:A, WorkforceSeniorityRank!B:B, "", 0, 1)</f>
        <v>302</v>
      </c>
      <c r="D13" s="6" t="str">
        <f t="array" ref="D13">XLOOKUP(E13, RoleMaster!C:C, RoleMaster!H:H, "", 0, 1)</f>
        <v>aea7ed55-e968-4172-83c7-16f869b186ae</v>
      </c>
      <c r="E13" s="6" t="str">
        <f t="array" ref="E13">XLOOKUP(A13, WorkforceRole!A:A, WorkforceRole!D:D, "", 0, 1)</f>
        <v>Truck Serviceman</v>
      </c>
      <c r="F13" s="7">
        <f t="array" ref="F13">XLOOKUP(A13, WorkforceCasualRank!A:A, WorkforceCasualRank!B:B, "", 0, 1)
</f>
        <v>3</v>
      </c>
      <c r="G13" s="8" t="str">
        <f t="array" ref="G13">XLOOKUP(H13, GradeMaster!A:A, GradeMaster!B:B, "", 0, 1)</f>
        <v>6bb027c9-c54d-45fc-9887-0bacc308d30a</v>
      </c>
      <c r="H13" s="6" t="str">
        <f t="array" ref="H13">XLOOKUP(A13, WorkforceGrade!A:A, WorkforceGrade!B:B, "", 0, 1)</f>
        <v>Grade 6</v>
      </c>
      <c r="I13" s="9" t="str">
        <f t="array" ref="I13">TEXTJOIN(",", TRUE, XLOOKUP(A13, WorkforceSkills!A:A, WorkforceSkills!C:C, "", 0, 1), XLOOKUP(A13, WorkforceSkills!A:A, WorkforceSkills!E:E, "", 0, 1), XLOOKUP(A13, WorkforceSkills!A:A, WorkforceSkills!G:G, "", 0, 1),  XLOOKUP(A13, WorkforceSkills!A:A, WorkforceSkills!I:I, "", 0, 1), XLOOKUP(A13, WorkforceSkills!A:A, WorkforceSkills!K:K, "", 0, 1), XLOOKUP(A13, WorkforceSkills!A:A, WorkforceSkills!M:M, "", 0, 1), XLOOKUP(A13, WorkforceSkills!A:A, WorkforceSkills!O:O, "", 0, 1), XLOOKUP(A13, WorkforceSkills!A:A, WorkforceSkills!Q:Q, "", 0, 1))
</f>
        <v>aea7ed55-e968-4172-83c7-16f869b186ae,866c9d0d-4f6a-4ca6-b352-9e186b2e8478,b5bc5bd4-194b-41ab-8e3f-c45f25c028d0,4313bbc5-41fb-44dc-929a-99e224446525</v>
      </c>
    </row>
    <row r="14">
      <c r="A14" s="5">
        <v>308702.0</v>
      </c>
      <c r="B14" s="5" t="s">
        <v>21</v>
      </c>
      <c r="C14" s="6">
        <f t="array" ref="C14">XLOOKUP(A14, WorkforceSeniorityRank!A:A, WorkforceSeniorityRank!B:B, "", 0, 1)</f>
        <v>34</v>
      </c>
      <c r="D14" s="6" t="str">
        <f t="array" ref="D14">XLOOKUP(E14, RoleMaster!C:C, RoleMaster!H:H, "", 0, 1)</f>
        <v>909fe744-64e1-4430-af94-29049e4d5d61</v>
      </c>
      <c r="E14" s="6" t="str">
        <f t="array" ref="E14">XLOOKUP(A14, WorkforceRole!A:A, WorkforceRole!D:D, "", 0, 1)</f>
        <v>Truck Builder</v>
      </c>
      <c r="F14" s="7" t="str">
        <f t="array" ref="F14">XLOOKUP(A14, WorkforceCasualRank!A:A, WorkforceCasualRank!B:B, "", 0, 1)
</f>
        <v/>
      </c>
      <c r="G14" s="8" t="str">
        <f t="array" ref="G14">XLOOKUP(H14, GradeMaster!A:A, GradeMaster!B:B, "", 0, 1)</f>
        <v>4853a21f-bca1-407e-b7e1-d63f769a323e</v>
      </c>
      <c r="H14" s="6" t="str">
        <f t="array" ref="H14">XLOOKUP(A14, WorkforceGrade!A:A, WorkforceGrade!B:B, "", 0, 1)</f>
        <v>Grade 2</v>
      </c>
      <c r="I14" s="9" t="str">
        <f t="array" ref="I14">TEXTJOIN(",", TRUE, XLOOKUP(A14, WorkforceSkills!A:A, WorkforceSkills!C:C, "", 0, 1), XLOOKUP(A14, WorkforceSkills!A:A, WorkforceSkills!E:E, "", 0, 1), XLOOKUP(A14, WorkforceSkills!A:A, WorkforceSkills!G:G, "", 0, 1),  XLOOKUP(A14, WorkforceSkills!A:A, WorkforceSkills!I:I, "", 0, 1), XLOOKUP(A14, WorkforceSkills!A:A, WorkforceSkills!K:K, "", 0, 1), XLOOKUP(A14, WorkforceSkills!A:A, WorkforceSkills!M:M, "", 0, 1), XLOOKUP(A14, WorkforceSkills!A:A, WorkforceSkills!O:O, "", 0, 1), XLOOKUP(A14, WorkforceSkills!A:A, WorkforceSkills!Q:Q, "", 0, 1))
</f>
        <v/>
      </c>
    </row>
    <row r="15">
      <c r="A15" s="5">
        <v>308700.0</v>
      </c>
      <c r="B15" s="5" t="s">
        <v>22</v>
      </c>
      <c r="C15" s="6">
        <f t="array" ref="C15">XLOOKUP(A15, WorkforceSeniorityRank!A:A, WorkforceSeniorityRank!B:B, "", 0, 1)</f>
        <v>4</v>
      </c>
      <c r="D15" s="6" t="str">
        <f t="array" ref="D15">XLOOKUP(E15, RoleMaster!C:C, RoleMaster!H:H, "", 0, 1)</f>
        <v>909fe744-64e1-4430-af94-29049e4d5d61</v>
      </c>
      <c r="E15" s="6" t="str">
        <f t="array" ref="E15">XLOOKUP(A15, WorkforceRole!A:A, WorkforceRole!D:D, "", 0, 1)</f>
        <v>Truck Builder</v>
      </c>
      <c r="F15" s="7" t="str">
        <f t="array" ref="F15">XLOOKUP(A15, WorkforceCasualRank!A:A, WorkforceCasualRank!B:B, "", 0, 1)
</f>
        <v/>
      </c>
      <c r="G15" s="8" t="str">
        <f t="array" ref="G15">XLOOKUP(H15, GradeMaster!A:A, GradeMaster!B:B, "", 0, 1)</f>
        <v>ce62359d-cfe7-4992-994e-68c11c64f243</v>
      </c>
      <c r="H15" s="6" t="str">
        <f t="array" ref="H15">XLOOKUP(A15, WorkforceGrade!A:A, WorkforceGrade!B:B, "", 0, 1)</f>
        <v>Grade 1</v>
      </c>
      <c r="I15" s="9" t="str">
        <f t="array" ref="I15">TEXTJOIN(",", TRUE, XLOOKUP(A15, WorkforceSkills!A:A, WorkforceSkills!C:C, "", 0, 1), XLOOKUP(A15, WorkforceSkills!A:A, WorkforceSkills!E:E, "", 0, 1), XLOOKUP(A15, WorkforceSkills!A:A, WorkforceSkills!G:G, "", 0, 1),  XLOOKUP(A15, WorkforceSkills!A:A, WorkforceSkills!I:I, "", 0, 1), XLOOKUP(A15, WorkforceSkills!A:A, WorkforceSkills!K:K, "", 0, 1), XLOOKUP(A15, WorkforceSkills!A:A, WorkforceSkills!M:M, "", 0, 1), XLOOKUP(A15, WorkforceSkills!A:A, WorkforceSkills!O:O, "", 0, 1), XLOOKUP(A15, WorkforceSkills!A:A, WorkforceSkills!Q:Q, "", 0, 1))
</f>
        <v/>
      </c>
    </row>
    <row r="16">
      <c r="A16" s="5">
        <v>308703.0</v>
      </c>
      <c r="B16" s="5" t="s">
        <v>23</v>
      </c>
      <c r="C16" s="6">
        <f t="array" ref="C16">XLOOKUP(A16, WorkforceSeniorityRank!A:A, WorkforceSeniorityRank!B:B, "", 0, 1)</f>
        <v>5</v>
      </c>
      <c r="D16" s="6" t="str">
        <f t="array" ref="D16">XLOOKUP(E16, RoleMaster!C:C, RoleMaster!H:H, "", 0, 1)</f>
        <v>909fe744-64e1-4430-af94-29049e4d5d61</v>
      </c>
      <c r="E16" s="6" t="str">
        <f t="array" ref="E16">XLOOKUP(A16, WorkforceRole!A:A, WorkforceRole!D:D, "", 0, 1)</f>
        <v>Truck Builder</v>
      </c>
      <c r="F16" s="7" t="str">
        <f t="array" ref="F16">XLOOKUP(A16, WorkforceCasualRank!A:A, WorkforceCasualRank!B:B, "", 0, 1)
</f>
        <v/>
      </c>
      <c r="G16" s="8" t="str">
        <f t="array" ref="G16">XLOOKUP(H16, GradeMaster!A:A, GradeMaster!B:B, "", 0, 1)</f>
        <v>ce62359d-cfe7-4992-994e-68c11c64f243</v>
      </c>
      <c r="H16" s="6" t="str">
        <f t="array" ref="H16">XLOOKUP(A16, WorkforceGrade!A:A, WorkforceGrade!B:B, "", 0, 1)</f>
        <v>Grade 1</v>
      </c>
      <c r="I16" s="9" t="str">
        <f t="array" ref="I16">TEXTJOIN(",", TRUE, XLOOKUP(A16, WorkforceSkills!A:A, WorkforceSkills!C:C, "", 0, 1), XLOOKUP(A16, WorkforceSkills!A:A, WorkforceSkills!E:E, "", 0, 1), XLOOKUP(A16, WorkforceSkills!A:A, WorkforceSkills!G:G, "", 0, 1),  XLOOKUP(A16, WorkforceSkills!A:A, WorkforceSkills!I:I, "", 0, 1), XLOOKUP(A16, WorkforceSkills!A:A, WorkforceSkills!K:K, "", 0, 1), XLOOKUP(A16, WorkforceSkills!A:A, WorkforceSkills!M:M, "", 0, 1), XLOOKUP(A16, WorkforceSkills!A:A, WorkforceSkills!O:O, "", 0, 1), XLOOKUP(A16, WorkforceSkills!A:A, WorkforceSkills!Q:Q, "", 0, 1))
</f>
        <v/>
      </c>
    </row>
    <row r="17">
      <c r="A17" s="5">
        <v>308706.0</v>
      </c>
      <c r="B17" s="5" t="s">
        <v>24</v>
      </c>
      <c r="C17" s="6">
        <f t="array" ref="C17">XLOOKUP(A17, WorkforceSeniorityRank!A:A, WorkforceSeniorityRank!B:B, "", 0, 1)</f>
        <v>6</v>
      </c>
      <c r="D17" s="6" t="str">
        <f t="array" ref="D17">XLOOKUP(E17, RoleMaster!C:C, RoleMaster!H:H, "", 0, 1)</f>
        <v>909fe744-64e1-4430-af94-29049e4d5d61</v>
      </c>
      <c r="E17" s="6" t="str">
        <f t="array" ref="E17">XLOOKUP(A17, WorkforceRole!A:A, WorkforceRole!D:D, "", 0, 1)</f>
        <v>Truck Builder</v>
      </c>
      <c r="F17" s="7" t="str">
        <f t="array" ref="F17">XLOOKUP(A17, WorkforceCasualRank!A:A, WorkforceCasualRank!B:B, "", 0, 1)
</f>
        <v/>
      </c>
      <c r="G17" s="8" t="str">
        <f t="array" ref="G17">XLOOKUP(H17, GradeMaster!A:A, GradeMaster!B:B, "", 0, 1)</f>
        <v>ce62359d-cfe7-4992-994e-68c11c64f243</v>
      </c>
      <c r="H17" s="6" t="str">
        <f t="array" ref="H17">XLOOKUP(A17, WorkforceGrade!A:A, WorkforceGrade!B:B, "", 0, 1)</f>
        <v>Grade 1</v>
      </c>
      <c r="I17" s="9" t="str">
        <f t="array" ref="I17">TEXTJOIN(",", TRUE, XLOOKUP(A17, WorkforceSkills!A:A, WorkforceSkills!C:C, "", 0, 1), XLOOKUP(A17, WorkforceSkills!A:A, WorkforceSkills!E:E, "", 0, 1), XLOOKUP(A17, WorkforceSkills!A:A, WorkforceSkills!G:G, "", 0, 1),  XLOOKUP(A17, WorkforceSkills!A:A, WorkforceSkills!I:I, "", 0, 1), XLOOKUP(A17, WorkforceSkills!A:A, WorkforceSkills!K:K, "", 0, 1), XLOOKUP(A17, WorkforceSkills!A:A, WorkforceSkills!M:M, "", 0, 1), XLOOKUP(A17, WorkforceSkills!A:A, WorkforceSkills!O:O, "", 0, 1), XLOOKUP(A17, WorkforceSkills!A:A, WorkforceSkills!Q:Q, "", 0, 1))
</f>
        <v/>
      </c>
    </row>
    <row r="18">
      <c r="A18" s="5">
        <v>308705.0</v>
      </c>
      <c r="B18" s="5" t="s">
        <v>25</v>
      </c>
      <c r="C18" s="6">
        <f t="array" ref="C18">XLOOKUP(A18, WorkforceSeniorityRank!A:A, WorkforceSeniorityRank!B:B, "", 0, 1)</f>
        <v>7</v>
      </c>
      <c r="D18" s="6" t="str">
        <f t="array" ref="D18">XLOOKUP(E18, RoleMaster!C:C, RoleMaster!H:H, "", 0, 1)</f>
        <v>909fe744-64e1-4430-af94-29049e4d5d61</v>
      </c>
      <c r="E18" s="6" t="str">
        <f t="array" ref="E18">XLOOKUP(A18, WorkforceRole!A:A, WorkforceRole!D:D, "", 0, 1)</f>
        <v>Truck Builder</v>
      </c>
      <c r="F18" s="7" t="str">
        <f t="array" ref="F18">XLOOKUP(A18, WorkforceCasualRank!A:A, WorkforceCasualRank!B:B, "", 0, 1)
</f>
        <v/>
      </c>
      <c r="G18" s="8" t="str">
        <f t="array" ref="G18">XLOOKUP(H18, GradeMaster!A:A, GradeMaster!B:B, "", 0, 1)</f>
        <v>ce62359d-cfe7-4992-994e-68c11c64f243</v>
      </c>
      <c r="H18" s="6" t="str">
        <f t="array" ref="H18">XLOOKUP(A18, WorkforceGrade!A:A, WorkforceGrade!B:B, "", 0, 1)</f>
        <v>Grade 1</v>
      </c>
      <c r="I18" s="9" t="str">
        <f t="array" ref="I18">TEXTJOIN(",", TRUE, XLOOKUP(A18, WorkforceSkills!A:A, WorkforceSkills!C:C, "", 0, 1), XLOOKUP(A18, WorkforceSkills!A:A, WorkforceSkills!E:E, "", 0, 1), XLOOKUP(A18, WorkforceSkills!A:A, WorkforceSkills!G:G, "", 0, 1),  XLOOKUP(A18, WorkforceSkills!A:A, WorkforceSkills!I:I, "", 0, 1), XLOOKUP(A18, WorkforceSkills!A:A, WorkforceSkills!K:K, "", 0, 1), XLOOKUP(A18, WorkforceSkills!A:A, WorkforceSkills!M:M, "", 0, 1), XLOOKUP(A18, WorkforceSkills!A:A, WorkforceSkills!O:O, "", 0, 1), XLOOKUP(A18, WorkforceSkills!A:A, WorkforceSkills!Q:Q, "", 0, 1))
</f>
        <v/>
      </c>
    </row>
    <row r="19">
      <c r="A19" s="5">
        <v>308708.0</v>
      </c>
      <c r="B19" s="5" t="s">
        <v>26</v>
      </c>
      <c r="C19" s="6">
        <f t="array" ref="C19">XLOOKUP(A19, WorkforceSeniorityRank!A:A, WorkforceSeniorityRank!B:B, "", 0, 1)</f>
        <v>35</v>
      </c>
      <c r="D19" s="6" t="str">
        <f t="array" ref="D19">XLOOKUP(E19, RoleMaster!C:C, RoleMaster!H:H, "", 0, 1)</f>
        <v>909fe744-64e1-4430-af94-29049e4d5d61</v>
      </c>
      <c r="E19" s="6" t="str">
        <f t="array" ref="E19">XLOOKUP(A19, WorkforceRole!A:A, WorkforceRole!D:D, "", 0, 1)</f>
        <v>Truck Builder</v>
      </c>
      <c r="F19" s="7" t="str">
        <f t="array" ref="F19">XLOOKUP(A19, WorkforceCasualRank!A:A, WorkforceCasualRank!B:B, "", 0, 1)
</f>
        <v/>
      </c>
      <c r="G19" s="8" t="str">
        <f t="array" ref="G19">XLOOKUP(H19, GradeMaster!A:A, GradeMaster!B:B, "", 0, 1)</f>
        <v>4853a21f-bca1-407e-b7e1-d63f769a323e</v>
      </c>
      <c r="H19" s="6" t="str">
        <f t="array" ref="H19">XLOOKUP(A19, WorkforceGrade!A:A, WorkforceGrade!B:B, "", 0, 1)</f>
        <v>Grade 2</v>
      </c>
      <c r="I19" s="9" t="str">
        <f t="array" ref="I19">TEXTJOIN(",", TRUE, XLOOKUP(A19, WorkforceSkills!A:A, WorkforceSkills!C:C, "", 0, 1), XLOOKUP(A19, WorkforceSkills!A:A, WorkforceSkills!E:E, "", 0, 1), XLOOKUP(A19, WorkforceSkills!A:A, WorkforceSkills!G:G, "", 0, 1),  XLOOKUP(A19, WorkforceSkills!A:A, WorkforceSkills!I:I, "", 0, 1), XLOOKUP(A19, WorkforceSkills!A:A, WorkforceSkills!K:K, "", 0, 1), XLOOKUP(A19, WorkforceSkills!A:A, WorkforceSkills!M:M, "", 0, 1), XLOOKUP(A19, WorkforceSkills!A:A, WorkforceSkills!O:O, "", 0, 1), XLOOKUP(A19, WorkforceSkills!A:A, WorkforceSkills!Q:Q, "", 0, 1))
</f>
        <v/>
      </c>
    </row>
    <row r="20">
      <c r="A20" s="5">
        <v>308709.0</v>
      </c>
      <c r="B20" s="5" t="s">
        <v>27</v>
      </c>
      <c r="C20" s="6">
        <f t="array" ref="C20">XLOOKUP(A20, WorkforceSeniorityRank!A:A, WorkforceSeniorityRank!B:B, "", 0, 1)</f>
        <v>347</v>
      </c>
      <c r="D20" s="6" t="str">
        <f t="array" ref="D20">XLOOKUP(E20, RoleMaster!C:C, RoleMaster!H:H, "", 0, 1)</f>
        <v>687f3dde-d1ad-4f4b-8c60-91a31eefb0fc</v>
      </c>
      <c r="E20" s="6" t="str">
        <f t="array" ref="E20">XLOOKUP(A20, WorkforceRole!A:A, WorkforceRole!D:D, "", 0, 1)</f>
        <v>Tyre Trucker</v>
      </c>
      <c r="F20" s="7">
        <f t="array" ref="F20">XLOOKUP(A20, WorkforceCasualRank!A:A, WorkforceCasualRank!B:B, "", 0, 1)
</f>
        <v>4</v>
      </c>
      <c r="G20" s="8" t="str">
        <f t="array" ref="G20">XLOOKUP(H20, GradeMaster!A:A, GradeMaster!B:B, "", 0, 1)</f>
        <v>6bb027c9-c54d-45fc-9887-0bacc308d30a</v>
      </c>
      <c r="H20" s="6" t="str">
        <f t="array" ref="H20">XLOOKUP(A20, WorkforceGrade!A:A, WorkforceGrade!B:B, "", 0, 1)</f>
        <v>Grade 6</v>
      </c>
      <c r="I20" s="9" t="str">
        <f t="array" ref="I20">TEXTJOIN(",", TRUE, XLOOKUP(A20, WorkforceSkills!A:A, WorkforceSkills!C:C, "", 0, 1), XLOOKUP(A20, WorkforceSkills!A:A, WorkforceSkills!E:E, "", 0, 1), XLOOKUP(A20, WorkforceSkills!A:A, WorkforceSkills!G:G, "", 0, 1),  XLOOKUP(A20, WorkforceSkills!A:A, WorkforceSkills!I:I, "", 0, 1), XLOOKUP(A20, WorkforceSkills!A:A, WorkforceSkills!K:K, "", 0, 1), XLOOKUP(A20, WorkforceSkills!A:A, WorkforceSkills!M:M, "", 0, 1), XLOOKUP(A20, WorkforceSkills!A:A, WorkforceSkills!O:O, "", 0, 1), XLOOKUP(A20, WorkforceSkills!A:A, WorkforceSkills!Q:Q, "", 0, 1))
</f>
        <v>aea7ed55-e968-4172-83c7-16f869b186ae,866c9d0d-4f6a-4ca6-b352-9e186b2e8478,b5bc5bd4-194b-41ab-8e3f-c45f25c028d0,4313bbc5-41fb-44dc-929a-99e224446525</v>
      </c>
    </row>
    <row r="21">
      <c r="A21" s="5">
        <v>308712.0</v>
      </c>
      <c r="B21" s="5" t="s">
        <v>28</v>
      </c>
      <c r="C21" s="6">
        <f t="array" ref="C21">XLOOKUP(A21, WorkforceSeniorityRank!A:A, WorkforceSeniorityRank!B:B, "", 0, 1)</f>
        <v>361</v>
      </c>
      <c r="D21" s="6" t="str">
        <f t="array" ref="D21">XLOOKUP(E21, RoleMaster!C:C, RoleMaster!H:H, "", 0, 1)</f>
        <v>687f3dde-d1ad-4f4b-8c60-91a31eefb0fc</v>
      </c>
      <c r="E21" s="6" t="str">
        <f t="array" ref="E21">XLOOKUP(A21, WorkforceRole!A:A, WorkforceRole!D:D, "", 0, 1)</f>
        <v>Tyre Trucker</v>
      </c>
      <c r="F21" s="7">
        <f t="array" ref="F21">XLOOKUP(A21, WorkforceCasualRank!A:A, WorkforceCasualRank!B:B, "", 0, 1)
</f>
        <v>5</v>
      </c>
      <c r="G21" s="8" t="str">
        <f t="array" ref="G21">XLOOKUP(H21, GradeMaster!A:A, GradeMaster!B:B, "", 0, 1)</f>
        <v>6bb027c9-c54d-45fc-9887-0bacc308d30a</v>
      </c>
      <c r="H21" s="6" t="str">
        <f t="array" ref="H21">XLOOKUP(A21, WorkforceGrade!A:A, WorkforceGrade!B:B, "", 0, 1)</f>
        <v>Grade 6</v>
      </c>
      <c r="I21" s="9" t="str">
        <f t="array" ref="I21">TEXTJOIN(",", TRUE, XLOOKUP(A21, WorkforceSkills!A:A, WorkforceSkills!C:C, "", 0, 1), XLOOKUP(A21, WorkforceSkills!A:A, WorkforceSkills!E:E, "", 0, 1), XLOOKUP(A21, WorkforceSkills!A:A, WorkforceSkills!G:G, "", 0, 1),  XLOOKUP(A21, WorkforceSkills!A:A, WorkforceSkills!I:I, "", 0, 1), XLOOKUP(A21, WorkforceSkills!A:A, WorkforceSkills!K:K, "", 0, 1), XLOOKUP(A21, WorkforceSkills!A:A, WorkforceSkills!M:M, "", 0, 1), XLOOKUP(A21, WorkforceSkills!A:A, WorkforceSkills!O:O, "", 0, 1), XLOOKUP(A21, WorkforceSkills!A:A, WorkforceSkills!Q:Q, "", 0, 1))
</f>
        <v>aea7ed55-e968-4172-83c7-16f869b186ae,866c9d0d-4f6a-4ca6-b352-9e186b2e8478,b5bc5bd4-194b-41ab-8e3f-c45f25c028d0,4313bbc5-41fb-44dc-929a-99e224446525</v>
      </c>
    </row>
    <row r="22">
      <c r="A22" s="5">
        <v>308722.0</v>
      </c>
      <c r="B22" s="5" t="s">
        <v>29</v>
      </c>
      <c r="C22" s="6">
        <f t="array" ref="C22">XLOOKUP(A22, WorkforceSeniorityRank!A:A, WorkforceSeniorityRank!B:B, "", 0, 1)</f>
        <v>8</v>
      </c>
      <c r="D22" s="6" t="str">
        <f t="array" ref="D22">XLOOKUP(E22, RoleMaster!C:C, RoleMaster!H:H, "", 0, 1)</f>
        <v>909fe744-64e1-4430-af94-29049e4d5d61</v>
      </c>
      <c r="E22" s="6" t="str">
        <f t="array" ref="E22">XLOOKUP(A22, WorkforceRole!A:A, WorkforceRole!D:D, "", 0, 1)</f>
        <v>Truck Builder</v>
      </c>
      <c r="F22" s="7" t="str">
        <f t="array" ref="F22">XLOOKUP(A22, WorkforceCasualRank!A:A, WorkforceCasualRank!B:B, "", 0, 1)
</f>
        <v/>
      </c>
      <c r="G22" s="8" t="str">
        <f t="array" ref="G22">XLOOKUP(H22, GradeMaster!A:A, GradeMaster!B:B, "", 0, 1)</f>
        <v>ce62359d-cfe7-4992-994e-68c11c64f243</v>
      </c>
      <c r="H22" s="6" t="str">
        <f t="array" ref="H22">XLOOKUP(A22, WorkforceGrade!A:A, WorkforceGrade!B:B, "", 0, 1)</f>
        <v>Grade 1</v>
      </c>
      <c r="I22" s="9" t="str">
        <f t="array" ref="I22">TEXTJOIN(",", TRUE, XLOOKUP(A22, WorkforceSkills!A:A, WorkforceSkills!C:C, "", 0, 1), XLOOKUP(A22, WorkforceSkills!A:A, WorkforceSkills!E:E, "", 0, 1), XLOOKUP(A22, WorkforceSkills!A:A, WorkforceSkills!G:G, "", 0, 1),  XLOOKUP(A22, WorkforceSkills!A:A, WorkforceSkills!I:I, "", 0, 1), XLOOKUP(A22, WorkforceSkills!A:A, WorkforceSkills!K:K, "", 0, 1), XLOOKUP(A22, WorkforceSkills!A:A, WorkforceSkills!M:M, "", 0, 1), XLOOKUP(A22, WorkforceSkills!A:A, WorkforceSkills!O:O, "", 0, 1), XLOOKUP(A22, WorkforceSkills!A:A, WorkforceSkills!Q:Q, "", 0, 1))
</f>
        <v/>
      </c>
    </row>
    <row r="23">
      <c r="A23" s="5">
        <v>308714.0</v>
      </c>
      <c r="B23" s="5" t="s">
        <v>30</v>
      </c>
      <c r="C23" s="6">
        <f t="array" ref="C23">XLOOKUP(A23, WorkforceSeniorityRank!A:A, WorkforceSeniorityRank!B:B, "", 0, 1)</f>
        <v>33</v>
      </c>
      <c r="D23" s="6" t="str">
        <f t="array" ref="D23">XLOOKUP(E23, RoleMaster!C:C, RoleMaster!H:H, "", 0, 1)</f>
        <v>2615173f-0c73-47c2-9e5e-71c4134616de</v>
      </c>
      <c r="E23" s="6" t="str">
        <f t="array" ref="E23">XLOOKUP(A23, WorkforceRole!A:A, WorkforceRole!D:D, "", 0, 1)</f>
        <v>LCV Builder</v>
      </c>
      <c r="F23" s="7" t="str">
        <f t="array" ref="F23">XLOOKUP(A23, WorkforceCasualRank!A:A, WorkforceCasualRank!B:B, "", 0, 1)
</f>
        <v/>
      </c>
      <c r="G23" s="8" t="str">
        <f t="array" ref="G23">XLOOKUP(H23, GradeMaster!A:A, GradeMaster!B:B, "", 0, 1)</f>
        <v>4853a21f-bca1-407e-b7e1-d63f769a323e</v>
      </c>
      <c r="H23" s="6" t="str">
        <f t="array" ref="H23">XLOOKUP(A23, WorkforceGrade!A:A, WorkforceGrade!B:B, "", 0, 1)</f>
        <v>Grade 2</v>
      </c>
      <c r="I23" s="9" t="str">
        <f t="array" ref="I23">TEXTJOIN(",", TRUE, XLOOKUP(A23, WorkforceSkills!A:A, WorkforceSkills!C:C, "", 0, 1), XLOOKUP(A23, WorkforceSkills!A:A, WorkforceSkills!E:E, "", 0, 1), XLOOKUP(A23, WorkforceSkills!A:A, WorkforceSkills!G:G, "", 0, 1),  XLOOKUP(A23, WorkforceSkills!A:A, WorkforceSkills!I:I, "", 0, 1), XLOOKUP(A23, WorkforceSkills!A:A, WorkforceSkills!K:K, "", 0, 1), XLOOKUP(A23, WorkforceSkills!A:A, WorkforceSkills!M:M, "", 0, 1), XLOOKUP(A23, WorkforceSkills!A:A, WorkforceSkills!O:O, "", 0, 1), XLOOKUP(A23, WorkforceSkills!A:A, WorkforceSkills!Q:Q, "", 0, 1))
</f>
        <v/>
      </c>
    </row>
    <row r="24">
      <c r="A24" s="5">
        <v>308742.0</v>
      </c>
      <c r="B24" s="5" t="s">
        <v>31</v>
      </c>
      <c r="C24" s="6">
        <f t="array" ref="C24">XLOOKUP(A24, WorkforceSeniorityRank!A:A, WorkforceSeniorityRank!B:B, "", 0, 1)</f>
        <v>36</v>
      </c>
      <c r="D24" s="6" t="str">
        <f t="array" ref="D24">XLOOKUP(E24, RoleMaster!C:C, RoleMaster!H:H, "", 0, 1)</f>
        <v>2615173f-0c73-47c2-9e5e-71c4134616de</v>
      </c>
      <c r="E24" s="6" t="str">
        <f t="array" ref="E24">XLOOKUP(A24, WorkforceRole!A:A, WorkforceRole!D:D, "", 0, 1)</f>
        <v>LCV Builder</v>
      </c>
      <c r="F24" s="7" t="str">
        <f t="array" ref="F24">XLOOKUP(A24, WorkforceCasualRank!A:A, WorkforceCasualRank!B:B, "", 0, 1)
</f>
        <v/>
      </c>
      <c r="G24" s="8" t="str">
        <f t="array" ref="G24">XLOOKUP(H24, GradeMaster!A:A, GradeMaster!B:B, "", 0, 1)</f>
        <v>4853a21f-bca1-407e-b7e1-d63f769a323e</v>
      </c>
      <c r="H24" s="6" t="str">
        <f t="array" ref="H24">XLOOKUP(A24, WorkforceGrade!A:A, WorkforceGrade!B:B, "", 0, 1)</f>
        <v>Grade 2</v>
      </c>
      <c r="I24" s="9" t="str">
        <f t="array" ref="I24">TEXTJOIN(",", TRUE, XLOOKUP(A24, WorkforceSkills!A:A, WorkforceSkills!C:C, "", 0, 1), XLOOKUP(A24, WorkforceSkills!A:A, WorkforceSkills!E:E, "", 0, 1), XLOOKUP(A24, WorkforceSkills!A:A, WorkforceSkills!G:G, "", 0, 1),  XLOOKUP(A24, WorkforceSkills!A:A, WorkforceSkills!I:I, "", 0, 1), XLOOKUP(A24, WorkforceSkills!A:A, WorkforceSkills!K:K, "", 0, 1), XLOOKUP(A24, WorkforceSkills!A:A, WorkforceSkills!M:M, "", 0, 1), XLOOKUP(A24, WorkforceSkills!A:A, WorkforceSkills!O:O, "", 0, 1), XLOOKUP(A24, WorkforceSkills!A:A, WorkforceSkills!Q:Q, "", 0, 1))
</f>
        <v/>
      </c>
    </row>
    <row r="25">
      <c r="A25" s="5">
        <v>309272.0</v>
      </c>
      <c r="B25" s="5" t="s">
        <v>32</v>
      </c>
      <c r="C25" s="6">
        <f t="array" ref="C25">XLOOKUP(A25, WorkforceSeniorityRank!A:A, WorkforceSeniorityRank!B:B, "", 0, 1)</f>
        <v>13</v>
      </c>
      <c r="D25" s="6" t="str">
        <f t="array" ref="D25">XLOOKUP(E25, RoleMaster!C:C, RoleMaster!H:H, "", 0, 1)</f>
        <v>909fe744-64e1-4430-af94-29049e4d5d61</v>
      </c>
      <c r="E25" s="6" t="str">
        <f t="array" ref="E25">XLOOKUP(A25, WorkforceRole!A:A, WorkforceRole!D:D, "", 0, 1)</f>
        <v>Truck Builder</v>
      </c>
      <c r="F25" s="7" t="str">
        <f t="array" ref="F25">XLOOKUP(A25, WorkforceCasualRank!A:A, WorkforceCasualRank!B:B, "", 0, 1)
</f>
        <v/>
      </c>
      <c r="G25" s="8" t="str">
        <f t="array" ref="G25">XLOOKUP(H25, GradeMaster!A:A, GradeMaster!B:B, "", 0, 1)</f>
        <v>ce62359d-cfe7-4992-994e-68c11c64f243</v>
      </c>
      <c r="H25" s="6" t="str">
        <f t="array" ref="H25">XLOOKUP(A25, WorkforceGrade!A:A, WorkforceGrade!B:B, "", 0, 1)</f>
        <v>Grade 1</v>
      </c>
      <c r="I25" s="9" t="str">
        <f t="array" ref="I25">TEXTJOIN(",", TRUE, XLOOKUP(A25, WorkforceSkills!A:A, WorkforceSkills!C:C, "", 0, 1), XLOOKUP(A25, WorkforceSkills!A:A, WorkforceSkills!E:E, "", 0, 1), XLOOKUP(A25, WorkforceSkills!A:A, WorkforceSkills!G:G, "", 0, 1),  XLOOKUP(A25, WorkforceSkills!A:A, WorkforceSkills!I:I, "", 0, 1), XLOOKUP(A25, WorkforceSkills!A:A, WorkforceSkills!K:K, "", 0, 1), XLOOKUP(A25, WorkforceSkills!A:A, WorkforceSkills!M:M, "", 0, 1), XLOOKUP(A25, WorkforceSkills!A:A, WorkforceSkills!O:O, "", 0, 1), XLOOKUP(A25, WorkforceSkills!A:A, WorkforceSkills!Q:Q, "", 0, 1))
</f>
        <v/>
      </c>
    </row>
    <row r="26">
      <c r="A26" s="5">
        <v>309358.0</v>
      </c>
      <c r="B26" s="5" t="s">
        <v>33</v>
      </c>
      <c r="C26" s="6">
        <f t="array" ref="C26">XLOOKUP(A26, WorkforceSeniorityRank!A:A, WorkforceSeniorityRank!B:B, "", 0, 1)</f>
        <v>303</v>
      </c>
      <c r="D26" s="6" t="str">
        <f t="array" ref="D26">XLOOKUP(E26, RoleMaster!C:C, RoleMaster!H:H, "", 0, 1)</f>
        <v>aea7ed55-e968-4172-83c7-16f869b186ae</v>
      </c>
      <c r="E26" s="6" t="str">
        <f t="array" ref="E26">XLOOKUP(A26, WorkforceRole!A:A, WorkforceRole!D:D, "", 0, 1)</f>
        <v>Truck Serviceman</v>
      </c>
      <c r="F26" s="7">
        <f t="array" ref="F26">XLOOKUP(A26, WorkforceCasualRank!A:A, WorkforceCasualRank!B:B, "", 0, 1)
</f>
        <v>6</v>
      </c>
      <c r="G26" s="8" t="str">
        <f t="array" ref="G26">XLOOKUP(H26, GradeMaster!A:A, GradeMaster!B:B, "", 0, 1)</f>
        <v>6bb027c9-c54d-45fc-9887-0bacc308d30a</v>
      </c>
      <c r="H26" s="6" t="str">
        <f t="array" ref="H26">XLOOKUP(A26, WorkforceGrade!A:A, WorkforceGrade!B:B, "", 0, 1)</f>
        <v>Grade 6</v>
      </c>
      <c r="I26" s="9" t="str">
        <f t="array" ref="I26">TEXTJOIN(",", TRUE, XLOOKUP(A26, WorkforceSkills!A:A, WorkforceSkills!C:C, "", 0, 1), XLOOKUP(A26, WorkforceSkills!A:A, WorkforceSkills!E:E, "", 0, 1), XLOOKUP(A26, WorkforceSkills!A:A, WorkforceSkills!G:G, "", 0, 1),  XLOOKUP(A26, WorkforceSkills!A:A, WorkforceSkills!I:I, "", 0, 1), XLOOKUP(A26, WorkforceSkills!A:A, WorkforceSkills!K:K, "", 0, 1), XLOOKUP(A26, WorkforceSkills!A:A, WorkforceSkills!M:M, "", 0, 1), XLOOKUP(A26, WorkforceSkills!A:A, WorkforceSkills!O:O, "", 0, 1), XLOOKUP(A26, WorkforceSkills!A:A, WorkforceSkills!Q:Q, "", 0, 1))
</f>
        <v>aea7ed55-e968-4172-83c7-16f869b186ae,866c9d0d-4f6a-4ca6-b352-9e186b2e8478,b5bc5bd4-194b-41ab-8e3f-c45f25c028d0,4313bbc5-41fb-44dc-929a-99e224446525</v>
      </c>
    </row>
    <row r="27">
      <c r="A27" s="5">
        <v>308739.0</v>
      </c>
      <c r="B27" s="5" t="s">
        <v>34</v>
      </c>
      <c r="C27" s="6">
        <f t="array" ref="C27">XLOOKUP(A27, WorkforceSeniorityRank!A:A, WorkforceSeniorityRank!B:B, "", 0, 1)</f>
        <v>37</v>
      </c>
      <c r="D27" s="6" t="str">
        <f t="array" ref="D27">XLOOKUP(E27, RoleMaster!C:C, RoleMaster!H:H, "", 0, 1)</f>
        <v>2615173f-0c73-47c2-9e5e-71c4134616de</v>
      </c>
      <c r="E27" s="6" t="str">
        <f t="array" ref="E27">XLOOKUP(A27, WorkforceRole!A:A, WorkforceRole!D:D, "", 0, 1)</f>
        <v>LCV Builder</v>
      </c>
      <c r="F27" s="7" t="str">
        <f t="array" ref="F27">XLOOKUP(A27, WorkforceCasualRank!A:A, WorkforceCasualRank!B:B, "", 0, 1)
</f>
        <v/>
      </c>
      <c r="G27" s="8" t="str">
        <f t="array" ref="G27">XLOOKUP(H27, GradeMaster!A:A, GradeMaster!B:B, "", 0, 1)</f>
        <v>4853a21f-bca1-407e-b7e1-d63f769a323e</v>
      </c>
      <c r="H27" s="6" t="str">
        <f t="array" ref="H27">XLOOKUP(A27, WorkforceGrade!A:A, WorkforceGrade!B:B, "", 0, 1)</f>
        <v>Grade 2</v>
      </c>
      <c r="I27" s="9" t="str">
        <f t="array" ref="I27">TEXTJOIN(",", TRUE, XLOOKUP(A27, WorkforceSkills!A:A, WorkforceSkills!C:C, "", 0, 1), XLOOKUP(A27, WorkforceSkills!A:A, WorkforceSkills!E:E, "", 0, 1), XLOOKUP(A27, WorkforceSkills!A:A, WorkforceSkills!G:G, "", 0, 1),  XLOOKUP(A27, WorkforceSkills!A:A, WorkforceSkills!I:I, "", 0, 1), XLOOKUP(A27, WorkforceSkills!A:A, WorkforceSkills!K:K, "", 0, 1), XLOOKUP(A27, WorkforceSkills!A:A, WorkforceSkills!M:M, "", 0, 1), XLOOKUP(A27, WorkforceSkills!A:A, WorkforceSkills!O:O, "", 0, 1), XLOOKUP(A27, WorkforceSkills!A:A, WorkforceSkills!Q:Q, "", 0, 1))
</f>
        <v/>
      </c>
    </row>
    <row r="28">
      <c r="A28" s="5">
        <v>308736.0</v>
      </c>
      <c r="B28" s="5" t="s">
        <v>35</v>
      </c>
      <c r="C28" s="6">
        <f t="array" ref="C28">XLOOKUP(A28, WorkforceSeniorityRank!A:A, WorkforceSeniorityRank!B:B, "", 0, 1)</f>
        <v>9</v>
      </c>
      <c r="D28" s="6" t="str">
        <f t="array" ref="D28">XLOOKUP(E28, RoleMaster!C:C, RoleMaster!H:H, "", 0, 1)</f>
        <v>909fe744-64e1-4430-af94-29049e4d5d61</v>
      </c>
      <c r="E28" s="6" t="str">
        <f t="array" ref="E28">XLOOKUP(A28, WorkforceRole!A:A, WorkforceRole!D:D, "", 0, 1)</f>
        <v>Truck Builder</v>
      </c>
      <c r="F28" s="7" t="str">
        <f t="array" ref="F28">XLOOKUP(A28, WorkforceCasualRank!A:A, WorkforceCasualRank!B:B, "", 0, 1)
</f>
        <v/>
      </c>
      <c r="G28" s="8" t="str">
        <f t="array" ref="G28">XLOOKUP(H28, GradeMaster!A:A, GradeMaster!B:B, "", 0, 1)</f>
        <v>ce62359d-cfe7-4992-994e-68c11c64f243</v>
      </c>
      <c r="H28" s="6" t="str">
        <f t="array" ref="H28">XLOOKUP(A28, WorkforceGrade!A:A, WorkforceGrade!B:B, "", 0, 1)</f>
        <v>Grade 1</v>
      </c>
      <c r="I28" s="9" t="str">
        <f t="array" ref="I28">TEXTJOIN(",", TRUE, XLOOKUP(A28, WorkforceSkills!A:A, WorkforceSkills!C:C, "", 0, 1), XLOOKUP(A28, WorkforceSkills!A:A, WorkforceSkills!E:E, "", 0, 1), XLOOKUP(A28, WorkforceSkills!A:A, WorkforceSkills!G:G, "", 0, 1),  XLOOKUP(A28, WorkforceSkills!A:A, WorkforceSkills!I:I, "", 0, 1), XLOOKUP(A28, WorkforceSkills!A:A, WorkforceSkills!K:K, "", 0, 1), XLOOKUP(A28, WorkforceSkills!A:A, WorkforceSkills!M:M, "", 0, 1), XLOOKUP(A28, WorkforceSkills!A:A, WorkforceSkills!O:O, "", 0, 1), XLOOKUP(A28, WorkforceSkills!A:A, WorkforceSkills!Q:Q, "", 0, 1))
</f>
        <v/>
      </c>
    </row>
    <row r="29">
      <c r="A29" s="5">
        <v>308737.0</v>
      </c>
      <c r="B29" s="5" t="s">
        <v>36</v>
      </c>
      <c r="C29" s="6">
        <f t="array" ref="C29">XLOOKUP(A29, WorkforceSeniorityRank!A:A, WorkforceSeniorityRank!B:B, "", 0, 1)</f>
        <v>38</v>
      </c>
      <c r="D29" s="6" t="str">
        <f t="array" ref="D29">XLOOKUP(E29, RoleMaster!C:C, RoleMaster!H:H, "", 0, 1)</f>
        <v>909fe744-64e1-4430-af94-29049e4d5d61</v>
      </c>
      <c r="E29" s="6" t="str">
        <f t="array" ref="E29">XLOOKUP(A29, WorkforceRole!A:A, WorkforceRole!D:D, "", 0, 1)</f>
        <v>Truck Builder</v>
      </c>
      <c r="F29" s="7" t="str">
        <f t="array" ref="F29">XLOOKUP(A29, WorkforceCasualRank!A:A, WorkforceCasualRank!B:B, "", 0, 1)
</f>
        <v/>
      </c>
      <c r="G29" s="8" t="str">
        <f t="array" ref="G29">XLOOKUP(H29, GradeMaster!A:A, GradeMaster!B:B, "", 0, 1)</f>
        <v>4853a21f-bca1-407e-b7e1-d63f769a323e</v>
      </c>
      <c r="H29" s="6" t="str">
        <f t="array" ref="H29">XLOOKUP(A29, WorkforceGrade!A:A, WorkforceGrade!B:B, "", 0, 1)</f>
        <v>Grade 2</v>
      </c>
      <c r="I29" s="9" t="str">
        <f t="array" ref="I29">TEXTJOIN(",", TRUE, XLOOKUP(A29, WorkforceSkills!A:A, WorkforceSkills!C:C, "", 0, 1), XLOOKUP(A29, WorkforceSkills!A:A, WorkforceSkills!E:E, "", 0, 1), XLOOKUP(A29, WorkforceSkills!A:A, WorkforceSkills!G:G, "", 0, 1),  XLOOKUP(A29, WorkforceSkills!A:A, WorkforceSkills!I:I, "", 0, 1), XLOOKUP(A29, WorkforceSkills!A:A, WorkforceSkills!K:K, "", 0, 1), XLOOKUP(A29, WorkforceSkills!A:A, WorkforceSkills!M:M, "", 0, 1), XLOOKUP(A29, WorkforceSkills!A:A, WorkforceSkills!O:O, "", 0, 1), XLOOKUP(A29, WorkforceSkills!A:A, WorkforceSkills!Q:Q, "", 0, 1))
</f>
        <v/>
      </c>
    </row>
    <row r="30">
      <c r="A30" s="5">
        <v>308752.0</v>
      </c>
      <c r="B30" s="5" t="s">
        <v>37</v>
      </c>
      <c r="C30" s="6">
        <f t="array" ref="C30">XLOOKUP(A30, WorkforceSeniorityRank!A:A, WorkforceSeniorityRank!B:B, "", 0, 1)</f>
        <v>304</v>
      </c>
      <c r="D30" s="6" t="str">
        <f t="array" ref="D30">XLOOKUP(E30, RoleMaster!C:C, RoleMaster!H:H, "", 0, 1)</f>
        <v>aea7ed55-e968-4172-83c7-16f869b186ae</v>
      </c>
      <c r="E30" s="6" t="str">
        <f t="array" ref="E30">XLOOKUP(A30, WorkforceRole!A:A, WorkforceRole!D:D, "", 0, 1)</f>
        <v>Truck Serviceman</v>
      </c>
      <c r="F30" s="7">
        <f t="array" ref="F30">XLOOKUP(A30, WorkforceCasualRank!A:A, WorkforceCasualRank!B:B, "", 0, 1)
</f>
        <v>7</v>
      </c>
      <c r="G30" s="8" t="str">
        <f t="array" ref="G30">XLOOKUP(H30, GradeMaster!A:A, GradeMaster!B:B, "", 0, 1)</f>
        <v>6bb027c9-c54d-45fc-9887-0bacc308d30a</v>
      </c>
      <c r="H30" s="6" t="str">
        <f t="array" ref="H30">XLOOKUP(A30, WorkforceGrade!A:A, WorkforceGrade!B:B, "", 0, 1)</f>
        <v>Grade 6</v>
      </c>
      <c r="I30" s="9" t="str">
        <f t="array" ref="I30">TEXTJOIN(",", TRUE, XLOOKUP(A30, WorkforceSkills!A:A, WorkforceSkills!C:C, "", 0, 1), XLOOKUP(A30, WorkforceSkills!A:A, WorkforceSkills!E:E, "", 0, 1), XLOOKUP(A30, WorkforceSkills!A:A, WorkforceSkills!G:G, "", 0, 1),  XLOOKUP(A30, WorkforceSkills!A:A, WorkforceSkills!I:I, "", 0, 1), XLOOKUP(A30, WorkforceSkills!A:A, WorkforceSkills!K:K, "", 0, 1), XLOOKUP(A30, WorkforceSkills!A:A, WorkforceSkills!M:M, "", 0, 1), XLOOKUP(A30, WorkforceSkills!A:A, WorkforceSkills!O:O, "", 0, 1), XLOOKUP(A30, WorkforceSkills!A:A, WorkforceSkills!Q:Q, "", 0, 1))
</f>
        <v>909fe744-64e1-4430-af94-29049e4d5d61,aea7ed55-e968-4172-83c7-16f869b186ae,866c9d0d-4f6a-4ca6-b352-9e186b2e8478,b5bc5bd4-194b-41ab-8e3f-c45f25c028d0,4313bbc5-41fb-44dc-929a-99e224446525</v>
      </c>
    </row>
    <row r="31">
      <c r="A31" s="5">
        <v>308746.0</v>
      </c>
      <c r="B31" s="5" t="s">
        <v>38</v>
      </c>
      <c r="C31" s="6">
        <f t="array" ref="C31">XLOOKUP(A31, WorkforceSeniorityRank!A:A, WorkforceSeniorityRank!B:B, "", 0, 1)</f>
        <v>39</v>
      </c>
      <c r="D31" s="6" t="str">
        <f t="array" ref="D31">XLOOKUP(E31, RoleMaster!C:C, RoleMaster!H:H, "", 0, 1)</f>
        <v>909fe744-64e1-4430-af94-29049e4d5d61</v>
      </c>
      <c r="E31" s="6" t="str">
        <f t="array" ref="E31">XLOOKUP(A31, WorkforceRole!A:A, WorkforceRole!D:D, "", 0, 1)</f>
        <v>Truck Builder</v>
      </c>
      <c r="F31" s="7" t="str">
        <f t="array" ref="F31">XLOOKUP(A31, WorkforceCasualRank!A:A, WorkforceCasualRank!B:B, "", 0, 1)
</f>
        <v/>
      </c>
      <c r="G31" s="8" t="str">
        <f t="array" ref="G31">XLOOKUP(H31, GradeMaster!A:A, GradeMaster!B:B, "", 0, 1)</f>
        <v>4853a21f-bca1-407e-b7e1-d63f769a323e</v>
      </c>
      <c r="H31" s="6" t="str">
        <f t="array" ref="H31">XLOOKUP(A31, WorkforceGrade!A:A, WorkforceGrade!B:B, "", 0, 1)</f>
        <v>Grade 2</v>
      </c>
      <c r="I31" s="9" t="str">
        <f t="array" ref="I31">TEXTJOIN(",", TRUE, XLOOKUP(A31, WorkforceSkills!A:A, WorkforceSkills!C:C, "", 0, 1), XLOOKUP(A31, WorkforceSkills!A:A, WorkforceSkills!E:E, "", 0, 1), XLOOKUP(A31, WorkforceSkills!A:A, WorkforceSkills!G:G, "", 0, 1),  XLOOKUP(A31, WorkforceSkills!A:A, WorkforceSkills!I:I, "", 0, 1), XLOOKUP(A31, WorkforceSkills!A:A, WorkforceSkills!K:K, "", 0, 1), XLOOKUP(A31, WorkforceSkills!A:A, WorkforceSkills!M:M, "", 0, 1), XLOOKUP(A31, WorkforceSkills!A:A, WorkforceSkills!O:O, "", 0, 1), XLOOKUP(A31, WorkforceSkills!A:A, WorkforceSkills!Q:Q, "", 0, 1))
</f>
        <v/>
      </c>
    </row>
    <row r="32">
      <c r="A32" s="5">
        <v>308756.0</v>
      </c>
      <c r="B32" s="5" t="s">
        <v>39</v>
      </c>
      <c r="C32" s="6">
        <f t="array" ref="C32">XLOOKUP(A32, WorkforceSeniorityRank!A:A, WorkforceSeniorityRank!B:B, "", 0, 1)</f>
        <v>10</v>
      </c>
      <c r="D32" s="6" t="str">
        <f t="array" ref="D32">XLOOKUP(E32, RoleMaster!C:C, RoleMaster!H:H, "", 0, 1)</f>
        <v>909fe744-64e1-4430-af94-29049e4d5d61</v>
      </c>
      <c r="E32" s="6" t="str">
        <f t="array" ref="E32">XLOOKUP(A32, WorkforceRole!A:A, WorkforceRole!D:D, "", 0, 1)</f>
        <v>Truck Builder</v>
      </c>
      <c r="F32" s="7" t="str">
        <f t="array" ref="F32">XLOOKUP(A32, WorkforceCasualRank!A:A, WorkforceCasualRank!B:B, "", 0, 1)
</f>
        <v/>
      </c>
      <c r="G32" s="8" t="str">
        <f t="array" ref="G32">XLOOKUP(H32, GradeMaster!A:A, GradeMaster!B:B, "", 0, 1)</f>
        <v>ce62359d-cfe7-4992-994e-68c11c64f243</v>
      </c>
      <c r="H32" s="6" t="str">
        <f t="array" ref="H32">XLOOKUP(A32, WorkforceGrade!A:A, WorkforceGrade!B:B, "", 0, 1)</f>
        <v>Grade 1</v>
      </c>
      <c r="I32" s="9" t="str">
        <f t="array" ref="I32">TEXTJOIN(",", TRUE, XLOOKUP(A32, WorkforceSkills!A:A, WorkforceSkills!C:C, "", 0, 1), XLOOKUP(A32, WorkforceSkills!A:A, WorkforceSkills!E:E, "", 0, 1), XLOOKUP(A32, WorkforceSkills!A:A, WorkforceSkills!G:G, "", 0, 1),  XLOOKUP(A32, WorkforceSkills!A:A, WorkforceSkills!I:I, "", 0, 1), XLOOKUP(A32, WorkforceSkills!A:A, WorkforceSkills!K:K, "", 0, 1), XLOOKUP(A32, WorkforceSkills!A:A, WorkforceSkills!M:M, "", 0, 1), XLOOKUP(A32, WorkforceSkills!A:A, WorkforceSkills!O:O, "", 0, 1), XLOOKUP(A32, WorkforceSkills!A:A, WorkforceSkills!Q:Q, "", 0, 1))
</f>
        <v/>
      </c>
    </row>
    <row r="33">
      <c r="A33" s="5">
        <v>308754.0</v>
      </c>
      <c r="B33" s="5" t="s">
        <v>40</v>
      </c>
      <c r="C33" s="6">
        <f t="array" ref="C33">XLOOKUP(A33, WorkforceSeniorityRank!A:A, WorkforceSeniorityRank!B:B, "", 0, 1)</f>
        <v>40</v>
      </c>
      <c r="D33" s="6" t="str">
        <f t="array" ref="D33">XLOOKUP(E33, RoleMaster!C:C, RoleMaster!H:H, "", 0, 1)</f>
        <v>909fe744-64e1-4430-af94-29049e4d5d61</v>
      </c>
      <c r="E33" s="6" t="str">
        <f t="array" ref="E33">XLOOKUP(A33, WorkforceRole!A:A, WorkforceRole!D:D, "", 0, 1)</f>
        <v>Truck Builder</v>
      </c>
      <c r="F33" s="7" t="str">
        <f t="array" ref="F33">XLOOKUP(A33, WorkforceCasualRank!A:A, WorkforceCasualRank!B:B, "", 0, 1)
</f>
        <v/>
      </c>
      <c r="G33" s="8" t="str">
        <f t="array" ref="G33">XLOOKUP(H33, GradeMaster!A:A, GradeMaster!B:B, "", 0, 1)</f>
        <v>4853a21f-bca1-407e-b7e1-d63f769a323e</v>
      </c>
      <c r="H33" s="6" t="str">
        <f t="array" ref="H33">XLOOKUP(A33, WorkforceGrade!A:A, WorkforceGrade!B:B, "", 0, 1)</f>
        <v>Grade 2</v>
      </c>
      <c r="I33" s="9" t="str">
        <f t="array" ref="I33">TEXTJOIN(",", TRUE, XLOOKUP(A33, WorkforceSkills!A:A, WorkforceSkills!C:C, "", 0, 1), XLOOKUP(A33, WorkforceSkills!A:A, WorkforceSkills!E:E, "", 0, 1), XLOOKUP(A33, WorkforceSkills!A:A, WorkforceSkills!G:G, "", 0, 1),  XLOOKUP(A33, WorkforceSkills!A:A, WorkforceSkills!I:I, "", 0, 1), XLOOKUP(A33, WorkforceSkills!A:A, WorkforceSkills!K:K, "", 0, 1), XLOOKUP(A33, WorkforceSkills!A:A, WorkforceSkills!M:M, "", 0, 1), XLOOKUP(A33, WorkforceSkills!A:A, WorkforceSkills!O:O, "", 0, 1), XLOOKUP(A33, WorkforceSkills!A:A, WorkforceSkills!Q:Q, "", 0, 1))
</f>
        <v/>
      </c>
    </row>
    <row r="34">
      <c r="A34" s="5">
        <v>308757.0</v>
      </c>
      <c r="B34" s="5" t="s">
        <v>41</v>
      </c>
      <c r="C34" s="6">
        <f t="array" ref="C34">XLOOKUP(A34, WorkforceSeniorityRank!A:A, WorkforceSeniorityRank!B:B, "", 0, 1)</f>
        <v>11</v>
      </c>
      <c r="D34" s="6" t="str">
        <f t="array" ref="D34">XLOOKUP(E34, RoleMaster!C:C, RoleMaster!H:H, "", 0, 1)</f>
        <v>909fe744-64e1-4430-af94-29049e4d5d61</v>
      </c>
      <c r="E34" s="6" t="str">
        <f t="array" ref="E34">XLOOKUP(A34, WorkforceRole!A:A, WorkforceRole!D:D, "", 0, 1)</f>
        <v>Truck Builder</v>
      </c>
      <c r="F34" s="7" t="str">
        <f t="array" ref="F34">XLOOKUP(A34, WorkforceCasualRank!A:A, WorkforceCasualRank!B:B, "", 0, 1)
</f>
        <v/>
      </c>
      <c r="G34" s="8" t="str">
        <f t="array" ref="G34">XLOOKUP(H34, GradeMaster!A:A, GradeMaster!B:B, "", 0, 1)</f>
        <v>ce62359d-cfe7-4992-994e-68c11c64f243</v>
      </c>
      <c r="H34" s="6" t="str">
        <f t="array" ref="H34">XLOOKUP(A34, WorkforceGrade!A:A, WorkforceGrade!B:B, "", 0, 1)</f>
        <v>Grade 1</v>
      </c>
      <c r="I34" s="9" t="str">
        <f t="array" ref="I34">TEXTJOIN(",", TRUE, XLOOKUP(A34, WorkforceSkills!A:A, WorkforceSkills!C:C, "", 0, 1), XLOOKUP(A34, WorkforceSkills!A:A, WorkforceSkills!E:E, "", 0, 1), XLOOKUP(A34, WorkforceSkills!A:A, WorkforceSkills!G:G, "", 0, 1),  XLOOKUP(A34, WorkforceSkills!A:A, WorkforceSkills!I:I, "", 0, 1), XLOOKUP(A34, WorkforceSkills!A:A, WorkforceSkills!K:K, "", 0, 1), XLOOKUP(A34, WorkforceSkills!A:A, WorkforceSkills!M:M, "", 0, 1), XLOOKUP(A34, WorkforceSkills!A:A, WorkforceSkills!O:O, "", 0, 1), XLOOKUP(A34, WorkforceSkills!A:A, WorkforceSkills!Q:Q, "", 0, 1))
</f>
        <v/>
      </c>
    </row>
    <row r="35">
      <c r="A35" s="5">
        <v>308761.0</v>
      </c>
      <c r="B35" s="5" t="s">
        <v>42</v>
      </c>
      <c r="C35" s="6">
        <f t="array" ref="C35">XLOOKUP(A35, WorkforceSeniorityRank!A:A, WorkforceSeniorityRank!B:B, "", 0, 1)</f>
        <v>12</v>
      </c>
      <c r="D35" s="6" t="str">
        <f t="array" ref="D35">XLOOKUP(E35, RoleMaster!C:C, RoleMaster!H:H, "", 0, 1)</f>
        <v>909fe744-64e1-4430-af94-29049e4d5d61</v>
      </c>
      <c r="E35" s="6" t="str">
        <f t="array" ref="E35">XLOOKUP(A35, WorkforceRole!A:A, WorkforceRole!D:D, "", 0, 1)</f>
        <v>Truck Builder</v>
      </c>
      <c r="F35" s="7" t="str">
        <f t="array" ref="F35">XLOOKUP(A35, WorkforceCasualRank!A:A, WorkforceCasualRank!B:B, "", 0, 1)
</f>
        <v/>
      </c>
      <c r="G35" s="8" t="str">
        <f t="array" ref="G35">XLOOKUP(H35, GradeMaster!A:A, GradeMaster!B:B, "", 0, 1)</f>
        <v>ce62359d-cfe7-4992-994e-68c11c64f243</v>
      </c>
      <c r="H35" s="6" t="str">
        <f t="array" ref="H35">XLOOKUP(A35, WorkforceGrade!A:A, WorkforceGrade!B:B, "", 0, 1)</f>
        <v>Grade 1</v>
      </c>
      <c r="I35" s="9" t="str">
        <f t="array" ref="I35">TEXTJOIN(",", TRUE, XLOOKUP(A35, WorkforceSkills!A:A, WorkforceSkills!C:C, "", 0, 1), XLOOKUP(A35, WorkforceSkills!A:A, WorkforceSkills!E:E, "", 0, 1), XLOOKUP(A35, WorkforceSkills!A:A, WorkforceSkills!G:G, "", 0, 1),  XLOOKUP(A35, WorkforceSkills!A:A, WorkforceSkills!I:I, "", 0, 1), XLOOKUP(A35, WorkforceSkills!A:A, WorkforceSkills!K:K, "", 0, 1), XLOOKUP(A35, WorkforceSkills!A:A, WorkforceSkills!M:M, "", 0, 1), XLOOKUP(A35, WorkforceSkills!A:A, WorkforceSkills!O:O, "", 0, 1), XLOOKUP(A35, WorkforceSkills!A:A, WorkforceSkills!Q:Q, "", 0, 1))
</f>
        <v/>
      </c>
    </row>
    <row r="36">
      <c r="A36" s="5">
        <v>308734.0</v>
      </c>
      <c r="B36" s="5" t="s">
        <v>43</v>
      </c>
      <c r="C36" s="6">
        <f t="array" ref="C36">XLOOKUP(A36, WorkforceSeniorityRank!A:A, WorkforceSeniorityRank!B:B, "", 0, 1)</f>
        <v>41</v>
      </c>
      <c r="D36" s="6" t="str">
        <f t="array" ref="D36">XLOOKUP(E36, RoleMaster!C:C, RoleMaster!H:H, "", 0, 1)</f>
        <v>909fe744-64e1-4430-af94-29049e4d5d61</v>
      </c>
      <c r="E36" s="6" t="str">
        <f t="array" ref="E36">XLOOKUP(A36, WorkforceRole!A:A, WorkforceRole!D:D, "", 0, 1)</f>
        <v>Truck Builder</v>
      </c>
      <c r="F36" s="7" t="str">
        <f t="array" ref="F36">XLOOKUP(A36, WorkforceCasualRank!A:A, WorkforceCasualRank!B:B, "", 0, 1)
</f>
        <v/>
      </c>
      <c r="G36" s="8" t="str">
        <f t="array" ref="G36">XLOOKUP(H36, GradeMaster!A:A, GradeMaster!B:B, "", 0, 1)</f>
        <v>4853a21f-bca1-407e-b7e1-d63f769a323e</v>
      </c>
      <c r="H36" s="6" t="str">
        <f t="array" ref="H36">XLOOKUP(A36, WorkforceGrade!A:A, WorkforceGrade!B:B, "", 0, 1)</f>
        <v>Grade 2</v>
      </c>
      <c r="I36" s="9" t="str">
        <f t="array" ref="I36">TEXTJOIN(",", TRUE, XLOOKUP(A36, WorkforceSkills!A:A, WorkforceSkills!C:C, "", 0, 1), XLOOKUP(A36, WorkforceSkills!A:A, WorkforceSkills!E:E, "", 0, 1), XLOOKUP(A36, WorkforceSkills!A:A, WorkforceSkills!G:G, "", 0, 1),  XLOOKUP(A36, WorkforceSkills!A:A, WorkforceSkills!I:I, "", 0, 1), XLOOKUP(A36, WorkforceSkills!A:A, WorkforceSkills!K:K, "", 0, 1), XLOOKUP(A36, WorkforceSkills!A:A, WorkforceSkills!M:M, "", 0, 1), XLOOKUP(A36, WorkforceSkills!A:A, WorkforceSkills!O:O, "", 0, 1), XLOOKUP(A36, WorkforceSkills!A:A, WorkforceSkills!Q:Q, "", 0, 1))
</f>
        <v/>
      </c>
    </row>
    <row r="37">
      <c r="A37" s="5">
        <v>308787.0</v>
      </c>
      <c r="B37" s="5" t="s">
        <v>44</v>
      </c>
      <c r="C37" s="6">
        <f t="array" ref="C37">XLOOKUP(A37, WorkforceSeniorityRank!A:A, WorkforceSeniorityRank!B:B, "", 0, 1)</f>
        <v>14</v>
      </c>
      <c r="D37" s="6" t="str">
        <f t="array" ref="D37">XLOOKUP(E37, RoleMaster!C:C, RoleMaster!H:H, "", 0, 1)</f>
        <v>909fe744-64e1-4430-af94-29049e4d5d61</v>
      </c>
      <c r="E37" s="6" t="str">
        <f t="array" ref="E37">XLOOKUP(A37, WorkforceRole!A:A, WorkforceRole!D:D, "", 0, 1)</f>
        <v>Truck Builder</v>
      </c>
      <c r="F37" s="7" t="str">
        <f t="array" ref="F37">XLOOKUP(A37, WorkforceCasualRank!A:A, WorkforceCasualRank!B:B, "", 0, 1)
</f>
        <v/>
      </c>
      <c r="G37" s="8" t="str">
        <f t="array" ref="G37">XLOOKUP(H37, GradeMaster!A:A, GradeMaster!B:B, "", 0, 1)</f>
        <v>ce62359d-cfe7-4992-994e-68c11c64f243</v>
      </c>
      <c r="H37" s="6" t="str">
        <f t="array" ref="H37">XLOOKUP(A37, WorkforceGrade!A:A, WorkforceGrade!B:B, "", 0, 1)</f>
        <v>Grade 1</v>
      </c>
      <c r="I37" s="9" t="str">
        <f t="array" ref="I37">TEXTJOIN(",", TRUE, XLOOKUP(A37, WorkforceSkills!A:A, WorkforceSkills!C:C, "", 0, 1), XLOOKUP(A37, WorkforceSkills!A:A, WorkforceSkills!E:E, "", 0, 1), XLOOKUP(A37, WorkforceSkills!A:A, WorkforceSkills!G:G, "", 0, 1),  XLOOKUP(A37, WorkforceSkills!A:A, WorkforceSkills!I:I, "", 0, 1), XLOOKUP(A37, WorkforceSkills!A:A, WorkforceSkills!K:K, "", 0, 1), XLOOKUP(A37, WorkforceSkills!A:A, WorkforceSkills!M:M, "", 0, 1), XLOOKUP(A37, WorkforceSkills!A:A, WorkforceSkills!O:O, "", 0, 1), XLOOKUP(A37, WorkforceSkills!A:A, WorkforceSkills!Q:Q, "", 0, 1))
</f>
        <v/>
      </c>
    </row>
    <row r="38">
      <c r="A38" s="5">
        <v>308779.0</v>
      </c>
      <c r="B38" s="5" t="s">
        <v>45</v>
      </c>
      <c r="C38" s="6">
        <f t="array" ref="C38">XLOOKUP(A38, WorkforceSeniorityRank!A:A, WorkforceSeniorityRank!B:B, "", 0, 1)</f>
        <v>42</v>
      </c>
      <c r="D38" s="6" t="str">
        <f t="array" ref="D38">XLOOKUP(E38, RoleMaster!C:C, RoleMaster!H:H, "", 0, 1)</f>
        <v>909fe744-64e1-4430-af94-29049e4d5d61</v>
      </c>
      <c r="E38" s="6" t="str">
        <f t="array" ref="E38">XLOOKUP(A38, WorkforceRole!A:A, WorkforceRole!D:D, "", 0, 1)</f>
        <v>Truck Builder</v>
      </c>
      <c r="F38" s="7" t="str">
        <f t="array" ref="F38">XLOOKUP(A38, WorkforceCasualRank!A:A, WorkforceCasualRank!B:B, "", 0, 1)
</f>
        <v/>
      </c>
      <c r="G38" s="8" t="str">
        <f t="array" ref="G38">XLOOKUP(H38, GradeMaster!A:A, GradeMaster!B:B, "", 0, 1)</f>
        <v>4853a21f-bca1-407e-b7e1-d63f769a323e</v>
      </c>
      <c r="H38" s="6" t="str">
        <f t="array" ref="H38">XLOOKUP(A38, WorkforceGrade!A:A, WorkforceGrade!B:B, "", 0, 1)</f>
        <v>Grade 2</v>
      </c>
      <c r="I38" s="9" t="str">
        <f t="array" ref="I38">TEXTJOIN(",", TRUE, XLOOKUP(A38, WorkforceSkills!A:A, WorkforceSkills!C:C, "", 0, 1), XLOOKUP(A38, WorkforceSkills!A:A, WorkforceSkills!E:E, "", 0, 1), XLOOKUP(A38, WorkforceSkills!A:A, WorkforceSkills!G:G, "", 0, 1),  XLOOKUP(A38, WorkforceSkills!A:A, WorkforceSkills!I:I, "", 0, 1), XLOOKUP(A38, WorkforceSkills!A:A, WorkforceSkills!K:K, "", 0, 1), XLOOKUP(A38, WorkforceSkills!A:A, WorkforceSkills!M:M, "", 0, 1), XLOOKUP(A38, WorkforceSkills!A:A, WorkforceSkills!O:O, "", 0, 1), XLOOKUP(A38, WorkforceSkills!A:A, WorkforceSkills!Q:Q, "", 0, 1))
</f>
        <v/>
      </c>
    </row>
    <row r="39">
      <c r="A39" s="5">
        <v>308789.0</v>
      </c>
      <c r="B39" s="5" t="s">
        <v>46</v>
      </c>
      <c r="C39" s="6">
        <f t="array" ref="C39">XLOOKUP(A39, WorkforceSeniorityRank!A:A, WorkforceSeniorityRank!B:B, "", 0, 1)</f>
        <v>24</v>
      </c>
      <c r="D39" s="6" t="str">
        <f t="array" ref="D39">XLOOKUP(E39, RoleMaster!C:C, RoleMaster!H:H, "", 0, 1)</f>
        <v>909fe744-64e1-4430-af94-29049e4d5d61</v>
      </c>
      <c r="E39" s="6" t="str">
        <f t="array" ref="E39">XLOOKUP(A39, WorkforceRole!A:A, WorkforceRole!D:D, "", 0, 1)</f>
        <v>Truck Builder</v>
      </c>
      <c r="F39" s="7" t="str">
        <f t="array" ref="F39">XLOOKUP(A39, WorkforceCasualRank!A:A, WorkforceCasualRank!B:B, "", 0, 1)
</f>
        <v/>
      </c>
      <c r="G39" s="8" t="str">
        <f t="array" ref="G39">XLOOKUP(H39, GradeMaster!A:A, GradeMaster!B:B, "", 0, 1)</f>
        <v>ce62359d-cfe7-4992-994e-68c11c64f243</v>
      </c>
      <c r="H39" s="6" t="str">
        <f t="array" ref="H39">XLOOKUP(A39, WorkforceGrade!A:A, WorkforceGrade!B:B, "", 0, 1)</f>
        <v>Grade 1</v>
      </c>
      <c r="I39" s="9" t="str">
        <f t="array" ref="I39">TEXTJOIN(",", TRUE, XLOOKUP(A39, WorkforceSkills!A:A, WorkforceSkills!C:C, "", 0, 1), XLOOKUP(A39, WorkforceSkills!A:A, WorkforceSkills!E:E, "", 0, 1), XLOOKUP(A39, WorkforceSkills!A:A, WorkforceSkills!G:G, "", 0, 1),  XLOOKUP(A39, WorkforceSkills!A:A, WorkforceSkills!I:I, "", 0, 1), XLOOKUP(A39, WorkforceSkills!A:A, WorkforceSkills!K:K, "", 0, 1), XLOOKUP(A39, WorkforceSkills!A:A, WorkforceSkills!M:M, "", 0, 1), XLOOKUP(A39, WorkforceSkills!A:A, WorkforceSkills!O:O, "", 0, 1), XLOOKUP(A39, WorkforceSkills!A:A, WorkforceSkills!Q:Q, "", 0, 1))
</f>
        <v/>
      </c>
    </row>
    <row r="40">
      <c r="A40" s="5">
        <v>308786.0</v>
      </c>
      <c r="B40" s="5" t="s">
        <v>47</v>
      </c>
      <c r="C40" s="6">
        <f t="array" ref="C40">XLOOKUP(A40, WorkforceSeniorityRank!A:A, WorkforceSeniorityRank!B:B, "", 0, 1)</f>
        <v>43</v>
      </c>
      <c r="D40" s="6" t="str">
        <f t="array" ref="D40">XLOOKUP(E40, RoleMaster!C:C, RoleMaster!H:H, "", 0, 1)</f>
        <v>909fe744-64e1-4430-af94-29049e4d5d61</v>
      </c>
      <c r="E40" s="6" t="str">
        <f t="array" ref="E40">XLOOKUP(A40, WorkforceRole!A:A, WorkforceRole!D:D, "", 0, 1)</f>
        <v>Truck Builder</v>
      </c>
      <c r="F40" s="7" t="str">
        <f t="array" ref="F40">XLOOKUP(A40, WorkforceCasualRank!A:A, WorkforceCasualRank!B:B, "", 0, 1)
</f>
        <v/>
      </c>
      <c r="G40" s="8" t="str">
        <f t="array" ref="G40">XLOOKUP(H40, GradeMaster!A:A, GradeMaster!B:B, "", 0, 1)</f>
        <v>4853a21f-bca1-407e-b7e1-d63f769a323e</v>
      </c>
      <c r="H40" s="6" t="str">
        <f t="array" ref="H40">XLOOKUP(A40, WorkforceGrade!A:A, WorkforceGrade!B:B, "", 0, 1)</f>
        <v>Grade 2</v>
      </c>
      <c r="I40" s="9" t="str">
        <f t="array" ref="I40">TEXTJOIN(",", TRUE, XLOOKUP(A40, WorkforceSkills!A:A, WorkforceSkills!C:C, "", 0, 1), XLOOKUP(A40, WorkforceSkills!A:A, WorkforceSkills!E:E, "", 0, 1), XLOOKUP(A40, WorkforceSkills!A:A, WorkforceSkills!G:G, "", 0, 1),  XLOOKUP(A40, WorkforceSkills!A:A, WorkforceSkills!I:I, "", 0, 1), XLOOKUP(A40, WorkforceSkills!A:A, WorkforceSkills!K:K, "", 0, 1), XLOOKUP(A40, WorkforceSkills!A:A, WorkforceSkills!M:M, "", 0, 1), XLOOKUP(A40, WorkforceSkills!A:A, WorkforceSkills!O:O, "", 0, 1), XLOOKUP(A40, WorkforceSkills!A:A, WorkforceSkills!Q:Q, "", 0, 1))
</f>
        <v/>
      </c>
    </row>
    <row r="41">
      <c r="A41" s="5">
        <v>308815.0</v>
      </c>
      <c r="B41" s="5" t="s">
        <v>48</v>
      </c>
      <c r="C41" s="6">
        <f t="array" ref="C41">XLOOKUP(A41, WorkforceSeniorityRank!A:A, WorkforceSeniorityRank!B:B, "", 0, 1)</f>
        <v>44</v>
      </c>
      <c r="D41" s="6" t="str">
        <f t="array" ref="D41">XLOOKUP(E41, RoleMaster!C:C, RoleMaster!H:H, "", 0, 1)</f>
        <v>909fe744-64e1-4430-af94-29049e4d5d61</v>
      </c>
      <c r="E41" s="6" t="str">
        <f t="array" ref="E41">XLOOKUP(A41, WorkforceRole!A:A, WorkforceRole!D:D, "", 0, 1)</f>
        <v>Truck Builder</v>
      </c>
      <c r="F41" s="7" t="str">
        <f t="array" ref="F41">XLOOKUP(A41, WorkforceCasualRank!A:A, WorkforceCasualRank!B:B, "", 0, 1)
</f>
        <v/>
      </c>
      <c r="G41" s="8" t="str">
        <f t="array" ref="G41">XLOOKUP(H41, GradeMaster!A:A, GradeMaster!B:B, "", 0, 1)</f>
        <v>4853a21f-bca1-407e-b7e1-d63f769a323e</v>
      </c>
      <c r="H41" s="6" t="str">
        <f t="array" ref="H41">XLOOKUP(A41, WorkforceGrade!A:A, WorkforceGrade!B:B, "", 0, 1)</f>
        <v>Grade 2</v>
      </c>
      <c r="I41" s="9" t="str">
        <f t="array" ref="I41">TEXTJOIN(",", TRUE, XLOOKUP(A41, WorkforceSkills!A:A, WorkforceSkills!C:C, "", 0, 1), XLOOKUP(A41, WorkforceSkills!A:A, WorkforceSkills!E:E, "", 0, 1), XLOOKUP(A41, WorkforceSkills!A:A, WorkforceSkills!G:G, "", 0, 1),  XLOOKUP(A41, WorkforceSkills!A:A, WorkforceSkills!I:I, "", 0, 1), XLOOKUP(A41, WorkforceSkills!A:A, WorkforceSkills!K:K, "", 0, 1), XLOOKUP(A41, WorkforceSkills!A:A, WorkforceSkills!M:M, "", 0, 1), XLOOKUP(A41, WorkforceSkills!A:A, WorkforceSkills!O:O, "", 0, 1), XLOOKUP(A41, WorkforceSkills!A:A, WorkforceSkills!Q:Q, "", 0, 1))
</f>
        <v/>
      </c>
    </row>
    <row r="42">
      <c r="A42" s="5">
        <v>308813.0</v>
      </c>
      <c r="B42" s="5" t="s">
        <v>49</v>
      </c>
      <c r="C42" s="6">
        <f t="array" ref="C42">XLOOKUP(A42, WorkforceSeniorityRank!A:A, WorkforceSeniorityRank!B:B, "", 0, 1)</f>
        <v>69</v>
      </c>
      <c r="D42" s="6" t="str">
        <f t="array" ref="D42">XLOOKUP(E42, RoleMaster!C:C, RoleMaster!H:H, "", 0, 1)</f>
        <v>909fe744-64e1-4430-af94-29049e4d5d61</v>
      </c>
      <c r="E42" s="6" t="str">
        <f t="array" ref="E42">XLOOKUP(A42, WorkforceRole!A:A, WorkforceRole!D:D, "", 0, 1)</f>
        <v>Truck Builder</v>
      </c>
      <c r="F42" s="7" t="str">
        <f t="array" ref="F42">XLOOKUP(A42, WorkforceCasualRank!A:A, WorkforceCasualRank!B:B, "", 0, 1)
</f>
        <v/>
      </c>
      <c r="G42" s="8" t="str">
        <f t="array" ref="G42">XLOOKUP(H42, GradeMaster!A:A, GradeMaster!B:B, "", 0, 1)</f>
        <v>4853a21f-bca1-407e-b7e1-d63f769a323e</v>
      </c>
      <c r="H42" s="6" t="str">
        <f t="array" ref="H42">XLOOKUP(A42, WorkforceGrade!A:A, WorkforceGrade!B:B, "", 0, 1)</f>
        <v>Grade 2</v>
      </c>
      <c r="I42" s="9" t="str">
        <f t="array" ref="I42">TEXTJOIN(",", TRUE, XLOOKUP(A42, WorkforceSkills!A:A, WorkforceSkills!C:C, "", 0, 1), XLOOKUP(A42, WorkforceSkills!A:A, WorkforceSkills!E:E, "", 0, 1), XLOOKUP(A42, WorkforceSkills!A:A, WorkforceSkills!G:G, "", 0, 1),  XLOOKUP(A42, WorkforceSkills!A:A, WorkforceSkills!I:I, "", 0, 1), XLOOKUP(A42, WorkforceSkills!A:A, WorkforceSkills!K:K, "", 0, 1), XLOOKUP(A42, WorkforceSkills!A:A, WorkforceSkills!M:M, "", 0, 1), XLOOKUP(A42, WorkforceSkills!A:A, WorkforceSkills!O:O, "", 0, 1), XLOOKUP(A42, WorkforceSkills!A:A, WorkforceSkills!Q:Q, "", 0, 1))
</f>
        <v/>
      </c>
    </row>
    <row r="43">
      <c r="A43" s="5">
        <v>308829.0</v>
      </c>
      <c r="B43" s="5" t="s">
        <v>50</v>
      </c>
      <c r="C43" s="6">
        <f t="array" ref="C43">XLOOKUP(A43, WorkforceSeniorityRank!A:A, WorkforceSeniorityRank!B:B, "", 0, 1)</f>
        <v>15</v>
      </c>
      <c r="D43" s="6" t="str">
        <f t="array" ref="D43">XLOOKUP(E43, RoleMaster!C:C, RoleMaster!H:H, "", 0, 1)</f>
        <v>909fe744-64e1-4430-af94-29049e4d5d61</v>
      </c>
      <c r="E43" s="6" t="str">
        <f t="array" ref="E43">XLOOKUP(A43, WorkforceRole!A:A, WorkforceRole!D:D, "", 0, 1)</f>
        <v>Truck Builder</v>
      </c>
      <c r="F43" s="7" t="str">
        <f t="array" ref="F43">XLOOKUP(A43, WorkforceCasualRank!A:A, WorkforceCasualRank!B:B, "", 0, 1)
</f>
        <v/>
      </c>
      <c r="G43" s="8" t="str">
        <f t="array" ref="G43">XLOOKUP(H43, GradeMaster!A:A, GradeMaster!B:B, "", 0, 1)</f>
        <v>ce62359d-cfe7-4992-994e-68c11c64f243</v>
      </c>
      <c r="H43" s="6" t="str">
        <f t="array" ref="H43">XLOOKUP(A43, WorkforceGrade!A:A, WorkforceGrade!B:B, "", 0, 1)</f>
        <v>Grade 1</v>
      </c>
      <c r="I43" s="9" t="str">
        <f t="array" ref="I43">TEXTJOIN(",", TRUE, XLOOKUP(A43, WorkforceSkills!A:A, WorkforceSkills!C:C, "", 0, 1), XLOOKUP(A43, WorkforceSkills!A:A, WorkforceSkills!E:E, "", 0, 1), XLOOKUP(A43, WorkforceSkills!A:A, WorkforceSkills!G:G, "", 0, 1),  XLOOKUP(A43, WorkforceSkills!A:A, WorkforceSkills!I:I, "", 0, 1), XLOOKUP(A43, WorkforceSkills!A:A, WorkforceSkills!K:K, "", 0, 1), XLOOKUP(A43, WorkforceSkills!A:A, WorkforceSkills!M:M, "", 0, 1), XLOOKUP(A43, WorkforceSkills!A:A, WorkforceSkills!O:O, "", 0, 1), XLOOKUP(A43, WorkforceSkills!A:A, WorkforceSkills!Q:Q, "", 0, 1))
</f>
        <v/>
      </c>
    </row>
    <row r="44">
      <c r="A44" s="5">
        <v>308838.0</v>
      </c>
      <c r="B44" s="5" t="s">
        <v>51</v>
      </c>
      <c r="C44" s="6">
        <f t="array" ref="C44">XLOOKUP(A44, WorkforceSeniorityRank!A:A, WorkforceSeniorityRank!B:B, "", 0, 1)</f>
        <v>308</v>
      </c>
      <c r="D44" s="6" t="str">
        <f t="array" ref="D44">XLOOKUP(E44, RoleMaster!C:C, RoleMaster!H:H, "", 0, 1)</f>
        <v>aea7ed55-e968-4172-83c7-16f869b186ae</v>
      </c>
      <c r="E44" s="6" t="str">
        <f t="array" ref="E44">XLOOKUP(A44, WorkforceRole!A:A, WorkforceRole!D:D, "", 0, 1)</f>
        <v>Truck Serviceman</v>
      </c>
      <c r="F44" s="7">
        <f t="array" ref="F44">XLOOKUP(A44, WorkforceCasualRank!A:A, WorkforceCasualRank!B:B, "", 0, 1)
</f>
        <v>8</v>
      </c>
      <c r="G44" s="8" t="str">
        <f t="array" ref="G44">XLOOKUP(H44, GradeMaster!A:A, GradeMaster!B:B, "", 0, 1)</f>
        <v>6bb027c9-c54d-45fc-9887-0bacc308d30a</v>
      </c>
      <c r="H44" s="6" t="str">
        <f t="array" ref="H44">XLOOKUP(A44, WorkforceGrade!A:A, WorkforceGrade!B:B, "", 0, 1)</f>
        <v>Grade 6</v>
      </c>
      <c r="I44" s="9" t="str">
        <f t="array" ref="I44">TEXTJOIN(",", TRUE, XLOOKUP(A44, WorkforceSkills!A:A, WorkforceSkills!C:C, "", 0, 1), XLOOKUP(A44, WorkforceSkills!A:A, WorkforceSkills!E:E, "", 0, 1), XLOOKUP(A44, WorkforceSkills!A:A, WorkforceSkills!G:G, "", 0, 1),  XLOOKUP(A44, WorkforceSkills!A:A, WorkforceSkills!I:I, "", 0, 1), XLOOKUP(A44, WorkforceSkills!A:A, WorkforceSkills!K:K, "", 0, 1), XLOOKUP(A44, WorkforceSkills!A:A, WorkforceSkills!M:M, "", 0, 1), XLOOKUP(A44, WorkforceSkills!A:A, WorkforceSkills!O:O, "", 0, 1), XLOOKUP(A44, WorkforceSkills!A:A, WorkforceSkills!Q:Q, "", 0, 1))
</f>
        <v>aea7ed55-e968-4172-83c7-16f869b186ae,866c9d0d-4f6a-4ca6-b352-9e186b2e8478,b5bc5bd4-194b-41ab-8e3f-c45f25c028d0,4313bbc5-41fb-44dc-929a-99e224446525</v>
      </c>
    </row>
    <row r="45">
      <c r="A45" s="5">
        <v>308830.0</v>
      </c>
      <c r="B45" s="5" t="s">
        <v>52</v>
      </c>
      <c r="C45" s="6">
        <f t="array" ref="C45">XLOOKUP(A45, WorkforceSeniorityRank!A:A, WorkforceSeniorityRank!B:B, "", 0, 1)</f>
        <v>45</v>
      </c>
      <c r="D45" s="6" t="str">
        <f t="array" ref="D45">XLOOKUP(E45, RoleMaster!C:C, RoleMaster!H:H, "", 0, 1)</f>
        <v>909fe744-64e1-4430-af94-29049e4d5d61</v>
      </c>
      <c r="E45" s="6" t="str">
        <f t="array" ref="E45">XLOOKUP(A45, WorkforceRole!A:A, WorkforceRole!D:D, "", 0, 1)</f>
        <v>Truck Builder</v>
      </c>
      <c r="F45" s="7" t="str">
        <f t="array" ref="F45">XLOOKUP(A45, WorkforceCasualRank!A:A, WorkforceCasualRank!B:B, "", 0, 1)
</f>
        <v/>
      </c>
      <c r="G45" s="8" t="str">
        <f t="array" ref="G45">XLOOKUP(H45, GradeMaster!A:A, GradeMaster!B:B, "", 0, 1)</f>
        <v>4853a21f-bca1-407e-b7e1-d63f769a323e</v>
      </c>
      <c r="H45" s="6" t="str">
        <f t="array" ref="H45">XLOOKUP(A45, WorkforceGrade!A:A, WorkforceGrade!B:B, "", 0, 1)</f>
        <v>Grade 2</v>
      </c>
      <c r="I45" s="9" t="str">
        <f t="array" ref="I45">TEXTJOIN(",", TRUE, XLOOKUP(A45, WorkforceSkills!A:A, WorkforceSkills!C:C, "", 0, 1), XLOOKUP(A45, WorkforceSkills!A:A, WorkforceSkills!E:E, "", 0, 1), XLOOKUP(A45, WorkforceSkills!A:A, WorkforceSkills!G:G, "", 0, 1),  XLOOKUP(A45, WorkforceSkills!A:A, WorkforceSkills!I:I, "", 0, 1), XLOOKUP(A45, WorkforceSkills!A:A, WorkforceSkills!K:K, "", 0, 1), XLOOKUP(A45, WorkforceSkills!A:A, WorkforceSkills!M:M, "", 0, 1), XLOOKUP(A45, WorkforceSkills!A:A, WorkforceSkills!O:O, "", 0, 1), XLOOKUP(A45, WorkforceSkills!A:A, WorkforceSkills!Q:Q, "", 0, 1))
</f>
        <v/>
      </c>
    </row>
    <row r="46">
      <c r="A46" s="5">
        <v>308836.0</v>
      </c>
      <c r="B46" s="5" t="s">
        <v>53</v>
      </c>
      <c r="C46" s="6">
        <f t="array" ref="C46">XLOOKUP(A46, WorkforceSeniorityRank!A:A, WorkforceSeniorityRank!B:B, "", 0, 1)</f>
        <v>46</v>
      </c>
      <c r="D46" s="6" t="str">
        <f t="array" ref="D46">XLOOKUP(E46, RoleMaster!C:C, RoleMaster!H:H, "", 0, 1)</f>
        <v>909fe744-64e1-4430-af94-29049e4d5d61</v>
      </c>
      <c r="E46" s="6" t="str">
        <f t="array" ref="E46">XLOOKUP(A46, WorkforceRole!A:A, WorkforceRole!D:D, "", 0, 1)</f>
        <v>Truck Builder</v>
      </c>
      <c r="F46" s="7" t="str">
        <f t="array" ref="F46">XLOOKUP(A46, WorkforceCasualRank!A:A, WorkforceCasualRank!B:B, "", 0, 1)
</f>
        <v/>
      </c>
      <c r="G46" s="8" t="str">
        <f t="array" ref="G46">XLOOKUP(H46, GradeMaster!A:A, GradeMaster!B:B, "", 0, 1)</f>
        <v>4853a21f-bca1-407e-b7e1-d63f769a323e</v>
      </c>
      <c r="H46" s="6" t="str">
        <f t="array" ref="H46">XLOOKUP(A46, WorkforceGrade!A:A, WorkforceGrade!B:B, "", 0, 1)</f>
        <v>Grade 2</v>
      </c>
      <c r="I46" s="9" t="str">
        <f t="array" ref="I46">TEXTJOIN(",", TRUE, XLOOKUP(A46, WorkforceSkills!A:A, WorkforceSkills!C:C, "", 0, 1), XLOOKUP(A46, WorkforceSkills!A:A, WorkforceSkills!E:E, "", 0, 1), XLOOKUP(A46, WorkforceSkills!A:A, WorkforceSkills!G:G, "", 0, 1),  XLOOKUP(A46, WorkforceSkills!A:A, WorkforceSkills!I:I, "", 0, 1), XLOOKUP(A46, WorkforceSkills!A:A, WorkforceSkills!K:K, "", 0, 1), XLOOKUP(A46, WorkforceSkills!A:A, WorkforceSkills!M:M, "", 0, 1), XLOOKUP(A46, WorkforceSkills!A:A, WorkforceSkills!O:O, "", 0, 1), XLOOKUP(A46, WorkforceSkills!A:A, WorkforceSkills!Q:Q, "", 0, 1))
</f>
        <v/>
      </c>
    </row>
    <row r="47">
      <c r="A47" s="5">
        <v>308819.0</v>
      </c>
      <c r="B47" s="5" t="s">
        <v>54</v>
      </c>
      <c r="C47" s="6">
        <f t="array" ref="C47">XLOOKUP(A47, WorkforceSeniorityRank!A:A, WorkforceSeniorityRank!B:B, "", 0, 1)</f>
        <v>305</v>
      </c>
      <c r="D47" s="6" t="str">
        <f t="array" ref="D47">XLOOKUP(E47, RoleMaster!C:C, RoleMaster!H:H, "", 0, 1)</f>
        <v>aea7ed55-e968-4172-83c7-16f869b186ae</v>
      </c>
      <c r="E47" s="6" t="str">
        <f t="array" ref="E47">XLOOKUP(A47, WorkforceRole!A:A, WorkforceRole!D:D, "", 0, 1)</f>
        <v>Truck Serviceman</v>
      </c>
      <c r="F47" s="7">
        <f t="array" ref="F47">XLOOKUP(A47, WorkforceCasualRank!A:A, WorkforceCasualRank!B:B, "", 0, 1)
</f>
        <v>9</v>
      </c>
      <c r="G47" s="8" t="str">
        <f t="array" ref="G47">XLOOKUP(H47, GradeMaster!A:A, GradeMaster!B:B, "", 0, 1)</f>
        <v>6bb027c9-c54d-45fc-9887-0bacc308d30a</v>
      </c>
      <c r="H47" s="6" t="str">
        <f t="array" ref="H47">XLOOKUP(A47, WorkforceGrade!A:A, WorkforceGrade!B:B, "", 0, 1)</f>
        <v>Grade 6</v>
      </c>
      <c r="I47" s="9" t="str">
        <f t="array" ref="I47">TEXTJOIN(",", TRUE, XLOOKUP(A47, WorkforceSkills!A:A, WorkforceSkills!C:C, "", 0, 1), XLOOKUP(A47, WorkforceSkills!A:A, WorkforceSkills!E:E, "", 0, 1), XLOOKUP(A47, WorkforceSkills!A:A, WorkforceSkills!G:G, "", 0, 1),  XLOOKUP(A47, WorkforceSkills!A:A, WorkforceSkills!I:I, "", 0, 1), XLOOKUP(A47, WorkforceSkills!A:A, WorkforceSkills!K:K, "", 0, 1), XLOOKUP(A47, WorkforceSkills!A:A, WorkforceSkills!M:M, "", 0, 1), XLOOKUP(A47, WorkforceSkills!A:A, WorkforceSkills!O:O, "", 0, 1), XLOOKUP(A47, WorkforceSkills!A:A, WorkforceSkills!Q:Q, "", 0, 1))
</f>
        <v>aea7ed55-e968-4172-83c7-16f869b186ae,866c9d0d-4f6a-4ca6-b352-9e186b2e8478,b5bc5bd4-194b-41ab-8e3f-c45f25c028d0,4313bbc5-41fb-44dc-929a-99e224446525</v>
      </c>
    </row>
    <row r="48">
      <c r="A48" s="5">
        <v>308824.0</v>
      </c>
      <c r="B48" s="5" t="s">
        <v>55</v>
      </c>
      <c r="C48" s="6">
        <f t="array" ref="C48">XLOOKUP(A48, WorkforceSeniorityRank!A:A, WorkforceSeniorityRank!B:B, "", 0, 1)</f>
        <v>47</v>
      </c>
      <c r="D48" s="6" t="str">
        <f t="array" ref="D48">XLOOKUP(E48, RoleMaster!C:C, RoleMaster!H:H, "", 0, 1)</f>
        <v>909fe744-64e1-4430-af94-29049e4d5d61</v>
      </c>
      <c r="E48" s="6" t="str">
        <f t="array" ref="E48">XLOOKUP(A48, WorkforceRole!A:A, WorkforceRole!D:D, "", 0, 1)</f>
        <v>Truck Builder</v>
      </c>
      <c r="F48" s="7" t="str">
        <f t="array" ref="F48">XLOOKUP(A48, WorkforceCasualRank!A:A, WorkforceCasualRank!B:B, "", 0, 1)
</f>
        <v/>
      </c>
      <c r="G48" s="8" t="str">
        <f t="array" ref="G48">XLOOKUP(H48, GradeMaster!A:A, GradeMaster!B:B, "", 0, 1)</f>
        <v>4853a21f-bca1-407e-b7e1-d63f769a323e</v>
      </c>
      <c r="H48" s="6" t="str">
        <f t="array" ref="H48">XLOOKUP(A48, WorkforceGrade!A:A, WorkforceGrade!B:B, "", 0, 1)</f>
        <v>Grade 2</v>
      </c>
      <c r="I48" s="9" t="str">
        <f t="array" ref="I48">TEXTJOIN(",", TRUE, XLOOKUP(A48, WorkforceSkills!A:A, WorkforceSkills!C:C, "", 0, 1), XLOOKUP(A48, WorkforceSkills!A:A, WorkforceSkills!E:E, "", 0, 1), XLOOKUP(A48, WorkforceSkills!A:A, WorkforceSkills!G:G, "", 0, 1),  XLOOKUP(A48, WorkforceSkills!A:A, WorkforceSkills!I:I, "", 0, 1), XLOOKUP(A48, WorkforceSkills!A:A, WorkforceSkills!K:K, "", 0, 1), XLOOKUP(A48, WorkforceSkills!A:A, WorkforceSkills!M:M, "", 0, 1), XLOOKUP(A48, WorkforceSkills!A:A, WorkforceSkills!O:O, "", 0, 1), XLOOKUP(A48, WorkforceSkills!A:A, WorkforceSkills!Q:Q, "", 0, 1))
</f>
        <v/>
      </c>
    </row>
    <row r="49">
      <c r="A49" s="5">
        <v>308850.0</v>
      </c>
      <c r="B49" s="5" t="s">
        <v>56</v>
      </c>
      <c r="C49" s="6">
        <f t="array" ref="C49">XLOOKUP(A49, WorkforceSeniorityRank!A:A, WorkforceSeniorityRank!B:B, "", 0, 1)</f>
        <v>306</v>
      </c>
      <c r="D49" s="6" t="str">
        <f t="array" ref="D49">XLOOKUP(E49, RoleMaster!C:C, RoleMaster!H:H, "", 0, 1)</f>
        <v>aea7ed55-e968-4172-83c7-16f869b186ae</v>
      </c>
      <c r="E49" s="6" t="str">
        <f t="array" ref="E49">XLOOKUP(A49, WorkforceRole!A:A, WorkforceRole!D:D, "", 0, 1)</f>
        <v>Truck Serviceman</v>
      </c>
      <c r="F49" s="7">
        <f t="array" ref="F49">XLOOKUP(A49, WorkforceCasualRank!A:A, WorkforceCasualRank!B:B, "", 0, 1)
</f>
        <v>10</v>
      </c>
      <c r="G49" s="8" t="str">
        <f t="array" ref="G49">XLOOKUP(H49, GradeMaster!A:A, GradeMaster!B:B, "", 0, 1)</f>
        <v>6bb027c9-c54d-45fc-9887-0bacc308d30a</v>
      </c>
      <c r="H49" s="6" t="str">
        <f t="array" ref="H49">XLOOKUP(A49, WorkforceGrade!A:A, WorkforceGrade!B:B, "", 0, 1)</f>
        <v>Grade 6</v>
      </c>
      <c r="I49" s="9" t="str">
        <f t="array" ref="I49">TEXTJOIN(",", TRUE, XLOOKUP(A49, WorkforceSkills!A:A, WorkforceSkills!C:C, "", 0, 1), XLOOKUP(A49, WorkforceSkills!A:A, WorkforceSkills!E:E, "", 0, 1), XLOOKUP(A49, WorkforceSkills!A:A, WorkforceSkills!G:G, "", 0, 1),  XLOOKUP(A49, WorkforceSkills!A:A, WorkforceSkills!I:I, "", 0, 1), XLOOKUP(A49, WorkforceSkills!A:A, WorkforceSkills!K:K, "", 0, 1), XLOOKUP(A49, WorkforceSkills!A:A, WorkforceSkills!M:M, "", 0, 1), XLOOKUP(A49, WorkforceSkills!A:A, WorkforceSkills!O:O, "", 0, 1), XLOOKUP(A49, WorkforceSkills!A:A, WorkforceSkills!Q:Q, "", 0, 1))
</f>
        <v>aea7ed55-e968-4172-83c7-16f869b186ae,866c9d0d-4f6a-4ca6-b352-9e186b2e8478,b5bc5bd4-194b-41ab-8e3f-c45f25c028d0,4313bbc5-41fb-44dc-929a-99e224446525</v>
      </c>
    </row>
    <row r="50">
      <c r="A50" s="5">
        <v>308857.0</v>
      </c>
      <c r="B50" s="5" t="s">
        <v>57</v>
      </c>
      <c r="C50" s="6">
        <f t="array" ref="C50">XLOOKUP(A50, WorkforceSeniorityRank!A:A, WorkforceSeniorityRank!B:B, "", 0, 1)</f>
        <v>16</v>
      </c>
      <c r="D50" s="6" t="str">
        <f t="array" ref="D50">XLOOKUP(E50, RoleMaster!C:C, RoleMaster!H:H, "", 0, 1)</f>
        <v>909fe744-64e1-4430-af94-29049e4d5d61</v>
      </c>
      <c r="E50" s="6" t="str">
        <f t="array" ref="E50">XLOOKUP(A50, WorkforceRole!A:A, WorkforceRole!D:D, "", 0, 1)</f>
        <v>Truck Builder</v>
      </c>
      <c r="F50" s="7" t="str">
        <f t="array" ref="F50">XLOOKUP(A50, WorkforceCasualRank!A:A, WorkforceCasualRank!B:B, "", 0, 1)
</f>
        <v/>
      </c>
      <c r="G50" s="8" t="str">
        <f t="array" ref="G50">XLOOKUP(H50, GradeMaster!A:A, GradeMaster!B:B, "", 0, 1)</f>
        <v>ce62359d-cfe7-4992-994e-68c11c64f243</v>
      </c>
      <c r="H50" s="6" t="str">
        <f t="array" ref="H50">XLOOKUP(A50, WorkforceGrade!A:A, WorkforceGrade!B:B, "", 0, 1)</f>
        <v>Grade 1</v>
      </c>
      <c r="I50" s="9" t="str">
        <f t="array" ref="I50">TEXTJOIN(",", TRUE, XLOOKUP(A50, WorkforceSkills!A:A, WorkforceSkills!C:C, "", 0, 1), XLOOKUP(A50, WorkforceSkills!A:A, WorkforceSkills!E:E, "", 0, 1), XLOOKUP(A50, WorkforceSkills!A:A, WorkforceSkills!G:G, "", 0, 1),  XLOOKUP(A50, WorkforceSkills!A:A, WorkforceSkills!I:I, "", 0, 1), XLOOKUP(A50, WorkforceSkills!A:A, WorkforceSkills!K:K, "", 0, 1), XLOOKUP(A50, WorkforceSkills!A:A, WorkforceSkills!M:M, "", 0, 1), XLOOKUP(A50, WorkforceSkills!A:A, WorkforceSkills!O:O, "", 0, 1), XLOOKUP(A50, WorkforceSkills!A:A, WorkforceSkills!Q:Q, "", 0, 1))
</f>
        <v/>
      </c>
    </row>
    <row r="51">
      <c r="A51" s="5">
        <v>308844.0</v>
      </c>
      <c r="B51" s="5" t="s">
        <v>58</v>
      </c>
      <c r="C51" s="6">
        <f t="array" ref="C51">XLOOKUP(A51, WorkforceSeniorityRank!A:A, WorkforceSeniorityRank!B:B, "", 0, 1)</f>
        <v>48</v>
      </c>
      <c r="D51" s="6" t="str">
        <f t="array" ref="D51">XLOOKUP(E51, RoleMaster!C:C, RoleMaster!H:H, "", 0, 1)</f>
        <v>909fe744-64e1-4430-af94-29049e4d5d61</v>
      </c>
      <c r="E51" s="6" t="str">
        <f t="array" ref="E51">XLOOKUP(A51, WorkforceRole!A:A, WorkforceRole!D:D, "", 0, 1)</f>
        <v>Truck Builder</v>
      </c>
      <c r="F51" s="7" t="str">
        <f t="array" ref="F51">XLOOKUP(A51, WorkforceCasualRank!A:A, WorkforceCasualRank!B:B, "", 0, 1)
</f>
        <v/>
      </c>
      <c r="G51" s="8" t="str">
        <f t="array" ref="G51">XLOOKUP(H51, GradeMaster!A:A, GradeMaster!B:B, "", 0, 1)</f>
        <v>4853a21f-bca1-407e-b7e1-d63f769a323e</v>
      </c>
      <c r="H51" s="6" t="str">
        <f t="array" ref="H51">XLOOKUP(A51, WorkforceGrade!A:A, WorkforceGrade!B:B, "", 0, 1)</f>
        <v>Grade 2</v>
      </c>
      <c r="I51" s="9" t="str">
        <f t="array" ref="I51">TEXTJOIN(",", TRUE, XLOOKUP(A51, WorkforceSkills!A:A, WorkforceSkills!C:C, "", 0, 1), XLOOKUP(A51, WorkforceSkills!A:A, WorkforceSkills!E:E, "", 0, 1), XLOOKUP(A51, WorkforceSkills!A:A, WorkforceSkills!G:G, "", 0, 1),  XLOOKUP(A51, WorkforceSkills!A:A, WorkforceSkills!I:I, "", 0, 1), XLOOKUP(A51, WorkforceSkills!A:A, WorkforceSkills!K:K, "", 0, 1), XLOOKUP(A51, WorkforceSkills!A:A, WorkforceSkills!M:M, "", 0, 1), XLOOKUP(A51, WorkforceSkills!A:A, WorkforceSkills!O:O, "", 0, 1), XLOOKUP(A51, WorkforceSkills!A:A, WorkforceSkills!Q:Q, "", 0, 1))
</f>
        <v/>
      </c>
    </row>
    <row r="52">
      <c r="A52" s="5">
        <v>308856.0</v>
      </c>
      <c r="B52" s="5" t="s">
        <v>59</v>
      </c>
      <c r="C52" s="6">
        <f t="array" ref="C52">XLOOKUP(A52, WorkforceSeniorityRank!A:A, WorkforceSeniorityRank!B:B, "", 0, 1)</f>
        <v>72</v>
      </c>
      <c r="D52" s="6" t="str">
        <f t="array" ref="D52">XLOOKUP(E52, RoleMaster!C:C, RoleMaster!H:H, "", 0, 1)</f>
        <v>909fe744-64e1-4430-af94-29049e4d5d61</v>
      </c>
      <c r="E52" s="6" t="str">
        <f t="array" ref="E52">XLOOKUP(A52, WorkforceRole!A:A, WorkforceRole!D:D, "", 0, 1)</f>
        <v>Truck Builder</v>
      </c>
      <c r="F52" s="7" t="str">
        <f t="array" ref="F52">XLOOKUP(A52, WorkforceCasualRank!A:A, WorkforceCasualRank!B:B, "", 0, 1)
</f>
        <v/>
      </c>
      <c r="G52" s="8" t="str">
        <f t="array" ref="G52">XLOOKUP(H52, GradeMaster!A:A, GradeMaster!B:B, "", 0, 1)</f>
        <v>4853a21f-bca1-407e-b7e1-d63f769a323e</v>
      </c>
      <c r="H52" s="6" t="str">
        <f t="array" ref="H52">XLOOKUP(A52, WorkforceGrade!A:A, WorkforceGrade!B:B, "", 0, 1)</f>
        <v>Grade 2</v>
      </c>
      <c r="I52" s="9" t="str">
        <f t="array" ref="I52">TEXTJOIN(",", TRUE, XLOOKUP(A52, WorkforceSkills!A:A, WorkforceSkills!C:C, "", 0, 1), XLOOKUP(A52, WorkforceSkills!A:A, WorkforceSkills!E:E, "", 0, 1), XLOOKUP(A52, WorkforceSkills!A:A, WorkforceSkills!G:G, "", 0, 1),  XLOOKUP(A52, WorkforceSkills!A:A, WorkforceSkills!I:I, "", 0, 1), XLOOKUP(A52, WorkforceSkills!A:A, WorkforceSkills!K:K, "", 0, 1), XLOOKUP(A52, WorkforceSkills!A:A, WorkforceSkills!M:M, "", 0, 1), XLOOKUP(A52, WorkforceSkills!A:A, WorkforceSkills!O:O, "", 0, 1), XLOOKUP(A52, WorkforceSkills!A:A, WorkforceSkills!Q:Q, "", 0, 1))
</f>
        <v/>
      </c>
    </row>
    <row r="53">
      <c r="A53" s="5">
        <v>308851.0</v>
      </c>
      <c r="B53" s="5" t="s">
        <v>60</v>
      </c>
      <c r="C53" s="6">
        <f t="array" ref="C53">XLOOKUP(A53, WorkforceSeniorityRank!A:A, WorkforceSeniorityRank!B:B, "", 0, 1)</f>
        <v>17</v>
      </c>
      <c r="D53" s="6" t="str">
        <f t="array" ref="D53">XLOOKUP(E53, RoleMaster!C:C, RoleMaster!H:H, "", 0, 1)</f>
        <v>2615173f-0c73-47c2-9e5e-71c4134616de</v>
      </c>
      <c r="E53" s="6" t="str">
        <f t="array" ref="E53">XLOOKUP(A53, WorkforceRole!A:A, WorkforceRole!D:D, "", 0, 1)</f>
        <v>LCV Builder</v>
      </c>
      <c r="F53" s="7" t="str">
        <f t="array" ref="F53">XLOOKUP(A53, WorkforceCasualRank!A:A, WorkforceCasualRank!B:B, "", 0, 1)
</f>
        <v/>
      </c>
      <c r="G53" s="8" t="str">
        <f t="array" ref="G53">XLOOKUP(H53, GradeMaster!A:A, GradeMaster!B:B, "", 0, 1)</f>
        <v>ce62359d-cfe7-4992-994e-68c11c64f243</v>
      </c>
      <c r="H53" s="6" t="str">
        <f t="array" ref="H53">XLOOKUP(A53, WorkforceGrade!A:A, WorkforceGrade!B:B, "", 0, 1)</f>
        <v>Grade 1</v>
      </c>
      <c r="I53" s="9" t="str">
        <f t="array" ref="I53">TEXTJOIN(",", TRUE, XLOOKUP(A53, WorkforceSkills!A:A, WorkforceSkills!C:C, "", 0, 1), XLOOKUP(A53, WorkforceSkills!A:A, WorkforceSkills!E:E, "", 0, 1), XLOOKUP(A53, WorkforceSkills!A:A, WorkforceSkills!G:G, "", 0, 1),  XLOOKUP(A53, WorkforceSkills!A:A, WorkforceSkills!I:I, "", 0, 1), XLOOKUP(A53, WorkforceSkills!A:A, WorkforceSkills!K:K, "", 0, 1), XLOOKUP(A53, WorkforceSkills!A:A, WorkforceSkills!M:M, "", 0, 1), XLOOKUP(A53, WorkforceSkills!A:A, WorkforceSkills!O:O, "", 0, 1), XLOOKUP(A53, WorkforceSkills!A:A, WorkforceSkills!Q:Q, "", 0, 1))
</f>
        <v/>
      </c>
    </row>
    <row r="54">
      <c r="A54" s="5">
        <v>308866.0</v>
      </c>
      <c r="B54" s="5" t="s">
        <v>61</v>
      </c>
      <c r="C54" s="6">
        <f t="array" ref="C54">XLOOKUP(A54, WorkforceSeniorityRank!A:A, WorkforceSeniorityRank!B:B, "", 0, 1)</f>
        <v>177</v>
      </c>
      <c r="D54" s="6" t="str">
        <f t="array" ref="D54">XLOOKUP(E54, RoleMaster!C:C, RoleMaster!H:H, "", 0, 1)</f>
        <v>dec8619b-903f-480e-a552-b9ad9b97025f</v>
      </c>
      <c r="E54" s="6" t="str">
        <f t="array" ref="E54">XLOOKUP(A54, WorkforceRole!A:A, WorkforceRole!D:D, "", 0, 1)</f>
        <v>RT Builder</v>
      </c>
      <c r="F54" s="7" t="str">
        <f t="array" ref="F54">XLOOKUP(A54, WorkforceCasualRank!A:A, WorkforceCasualRank!B:B, "", 0, 1)
</f>
        <v/>
      </c>
      <c r="G54" s="8" t="str">
        <f t="array" ref="G54">XLOOKUP(H54, GradeMaster!A:A, GradeMaster!B:B, "", 0, 1)</f>
        <v>4853a21f-bca1-407e-b7e1-d63f769a323e</v>
      </c>
      <c r="H54" s="6" t="str">
        <f t="array" ref="H54">XLOOKUP(A54, WorkforceGrade!A:A, WorkforceGrade!B:B, "", 0, 1)</f>
        <v>Grade 2</v>
      </c>
      <c r="I54" s="9" t="str">
        <f t="array" ref="I54">TEXTJOIN(",", TRUE, XLOOKUP(A54, WorkforceSkills!A:A, WorkforceSkills!C:C, "", 0, 1), XLOOKUP(A54, WorkforceSkills!A:A, WorkforceSkills!E:E, "", 0, 1), XLOOKUP(A54, WorkforceSkills!A:A, WorkforceSkills!G:G, "", 0, 1),  XLOOKUP(A54, WorkforceSkills!A:A, WorkforceSkills!I:I, "", 0, 1), XLOOKUP(A54, WorkforceSkills!A:A, WorkforceSkills!K:K, "", 0, 1), XLOOKUP(A54, WorkforceSkills!A:A, WorkforceSkills!M:M, "", 0, 1), XLOOKUP(A54, WorkforceSkills!A:A, WorkforceSkills!O:O, "", 0, 1), XLOOKUP(A54, WorkforceSkills!A:A, WorkforceSkills!Q:Q, "", 0, 1))
</f>
        <v/>
      </c>
    </row>
    <row r="55">
      <c r="A55" s="5">
        <v>308875.0</v>
      </c>
      <c r="B55" s="5" t="s">
        <v>62</v>
      </c>
      <c r="C55" s="6">
        <f t="array" ref="C55">XLOOKUP(A55, WorkforceSeniorityRank!A:A, WorkforceSeniorityRank!B:B, "", 0, 1)</f>
        <v>49</v>
      </c>
      <c r="D55" s="6" t="str">
        <f t="array" ref="D55">XLOOKUP(E55, RoleMaster!C:C, RoleMaster!H:H, "", 0, 1)</f>
        <v>909fe744-64e1-4430-af94-29049e4d5d61</v>
      </c>
      <c r="E55" s="6" t="str">
        <f t="array" ref="E55">XLOOKUP(A55, WorkforceRole!A:A, WorkforceRole!D:D, "", 0, 1)</f>
        <v>Truck Builder</v>
      </c>
      <c r="F55" s="7" t="str">
        <f t="array" ref="F55">XLOOKUP(A55, WorkforceCasualRank!A:A, WorkforceCasualRank!B:B, "", 0, 1)
</f>
        <v/>
      </c>
      <c r="G55" s="8" t="str">
        <f t="array" ref="G55">XLOOKUP(H55, GradeMaster!A:A, GradeMaster!B:B, "", 0, 1)</f>
        <v>4853a21f-bca1-407e-b7e1-d63f769a323e</v>
      </c>
      <c r="H55" s="6" t="str">
        <f t="array" ref="H55">XLOOKUP(A55, WorkforceGrade!A:A, WorkforceGrade!B:B, "", 0, 1)</f>
        <v>Grade 2</v>
      </c>
      <c r="I55" s="9" t="str">
        <f t="array" ref="I55">TEXTJOIN(",", TRUE, XLOOKUP(A55, WorkforceSkills!A:A, WorkforceSkills!C:C, "", 0, 1), XLOOKUP(A55, WorkforceSkills!A:A, WorkforceSkills!E:E, "", 0, 1), XLOOKUP(A55, WorkforceSkills!A:A, WorkforceSkills!G:G, "", 0, 1),  XLOOKUP(A55, WorkforceSkills!A:A, WorkforceSkills!I:I, "", 0, 1), XLOOKUP(A55, WorkforceSkills!A:A, WorkforceSkills!K:K, "", 0, 1), XLOOKUP(A55, WorkforceSkills!A:A, WorkforceSkills!M:M, "", 0, 1), XLOOKUP(A55, WorkforceSkills!A:A, WorkforceSkills!O:O, "", 0, 1), XLOOKUP(A55, WorkforceSkills!A:A, WorkforceSkills!Q:Q, "", 0, 1))
</f>
        <v/>
      </c>
    </row>
    <row r="56">
      <c r="A56" s="5">
        <v>308893.0</v>
      </c>
      <c r="B56" s="5" t="s">
        <v>63</v>
      </c>
      <c r="C56" s="6">
        <f t="array" ref="C56">XLOOKUP(A56, WorkforceSeniorityRank!A:A, WorkforceSeniorityRank!B:B, "", 0, 1)</f>
        <v>50</v>
      </c>
      <c r="D56" s="6" t="str">
        <f t="array" ref="D56">XLOOKUP(E56, RoleMaster!C:C, RoleMaster!H:H, "", 0, 1)</f>
        <v>909fe744-64e1-4430-af94-29049e4d5d61</v>
      </c>
      <c r="E56" s="6" t="str">
        <f t="array" ref="E56">XLOOKUP(A56, WorkforceRole!A:A, WorkforceRole!D:D, "", 0, 1)</f>
        <v>Truck Builder</v>
      </c>
      <c r="F56" s="7" t="str">
        <f t="array" ref="F56">XLOOKUP(A56, WorkforceCasualRank!A:A, WorkforceCasualRank!B:B, "", 0, 1)
</f>
        <v/>
      </c>
      <c r="G56" s="8" t="str">
        <f t="array" ref="G56">XLOOKUP(H56, GradeMaster!A:A, GradeMaster!B:B, "", 0, 1)</f>
        <v>4853a21f-bca1-407e-b7e1-d63f769a323e</v>
      </c>
      <c r="H56" s="6" t="str">
        <f t="array" ref="H56">XLOOKUP(A56, WorkforceGrade!A:A, WorkforceGrade!B:B, "", 0, 1)</f>
        <v>Grade 2</v>
      </c>
      <c r="I56" s="9" t="str">
        <f t="array" ref="I56">TEXTJOIN(",", TRUE, XLOOKUP(A56, WorkforceSkills!A:A, WorkforceSkills!C:C, "", 0, 1), XLOOKUP(A56, WorkforceSkills!A:A, WorkforceSkills!E:E, "", 0, 1), XLOOKUP(A56, WorkforceSkills!A:A, WorkforceSkills!G:G, "", 0, 1),  XLOOKUP(A56, WorkforceSkills!A:A, WorkforceSkills!I:I, "", 0, 1), XLOOKUP(A56, WorkforceSkills!A:A, WorkforceSkills!K:K, "", 0, 1), XLOOKUP(A56, WorkforceSkills!A:A, WorkforceSkills!M:M, "", 0, 1), XLOOKUP(A56, WorkforceSkills!A:A, WorkforceSkills!O:O, "", 0, 1), XLOOKUP(A56, WorkforceSkills!A:A, WorkforceSkills!Q:Q, "", 0, 1))
</f>
        <v/>
      </c>
    </row>
    <row r="57">
      <c r="A57" s="5">
        <v>308842.0</v>
      </c>
      <c r="B57" s="5" t="s">
        <v>64</v>
      </c>
      <c r="C57" s="6">
        <f t="array" ref="C57">XLOOKUP(A57, WorkforceSeniorityRank!A:A, WorkforceSeniorityRank!B:B, "", 0, 1)</f>
        <v>112</v>
      </c>
      <c r="D57" s="6" t="str">
        <f t="array" ref="D57">XLOOKUP(E57, RoleMaster!C:C, RoleMaster!H:H, "", 0, 1)</f>
        <v>dec8619b-903f-480e-a552-b9ad9b97025f</v>
      </c>
      <c r="E57" s="6" t="str">
        <f t="array" ref="E57">XLOOKUP(A57, WorkforceRole!A:A, WorkforceRole!D:D, "", 0, 1)</f>
        <v>RT Builder</v>
      </c>
      <c r="F57" s="7" t="str">
        <f t="array" ref="F57">XLOOKUP(A57, WorkforceCasualRank!A:A, WorkforceCasualRank!B:B, "", 0, 1)
</f>
        <v/>
      </c>
      <c r="G57" s="8" t="str">
        <f t="array" ref="G57">XLOOKUP(H57, GradeMaster!A:A, GradeMaster!B:B, "", 0, 1)</f>
        <v>4853a21f-bca1-407e-b7e1-d63f769a323e</v>
      </c>
      <c r="H57" s="6" t="str">
        <f t="array" ref="H57">XLOOKUP(A57, WorkforceGrade!A:A, WorkforceGrade!B:B, "", 0, 1)</f>
        <v>Grade 2</v>
      </c>
      <c r="I57" s="9" t="str">
        <f t="array" ref="I57">TEXTJOIN(",", TRUE, XLOOKUP(A57, WorkforceSkills!A:A, WorkforceSkills!C:C, "", 0, 1), XLOOKUP(A57, WorkforceSkills!A:A, WorkforceSkills!E:E, "", 0, 1), XLOOKUP(A57, WorkforceSkills!A:A, WorkforceSkills!G:G, "", 0, 1),  XLOOKUP(A57, WorkforceSkills!A:A, WorkforceSkills!I:I, "", 0, 1), XLOOKUP(A57, WorkforceSkills!A:A, WorkforceSkills!K:K, "", 0, 1), XLOOKUP(A57, WorkforceSkills!A:A, WorkforceSkills!M:M, "", 0, 1), XLOOKUP(A57, WorkforceSkills!A:A, WorkforceSkills!O:O, "", 0, 1), XLOOKUP(A57, WorkforceSkills!A:A, WorkforceSkills!Q:Q, "", 0, 1))
</f>
        <v/>
      </c>
    </row>
    <row r="58">
      <c r="A58" s="5">
        <v>308901.0</v>
      </c>
      <c r="B58" s="5" t="s">
        <v>65</v>
      </c>
      <c r="C58" s="6">
        <f t="array" ref="C58">XLOOKUP(A58, WorkforceSeniorityRank!A:A, WorkforceSeniorityRank!B:B, "", 0, 1)</f>
        <v>51</v>
      </c>
      <c r="D58" s="6" t="str">
        <f t="array" ref="D58">XLOOKUP(E58, RoleMaster!C:C, RoleMaster!H:H, "", 0, 1)</f>
        <v>909fe744-64e1-4430-af94-29049e4d5d61</v>
      </c>
      <c r="E58" s="6" t="str">
        <f t="array" ref="E58">XLOOKUP(A58, WorkforceRole!A:A, WorkforceRole!D:D, "", 0, 1)</f>
        <v>Truck Builder</v>
      </c>
      <c r="F58" s="7" t="str">
        <f t="array" ref="F58">XLOOKUP(A58, WorkforceCasualRank!A:A, WorkforceCasualRank!B:B, "", 0, 1)
</f>
        <v/>
      </c>
      <c r="G58" s="8" t="str">
        <f t="array" ref="G58">XLOOKUP(H58, GradeMaster!A:A, GradeMaster!B:B, "", 0, 1)</f>
        <v>4853a21f-bca1-407e-b7e1-d63f769a323e</v>
      </c>
      <c r="H58" s="6" t="str">
        <f t="array" ref="H58">XLOOKUP(A58, WorkforceGrade!A:A, WorkforceGrade!B:B, "", 0, 1)</f>
        <v>Grade 2</v>
      </c>
      <c r="I58" s="9" t="str">
        <f t="array" ref="I58">TEXTJOIN(",", TRUE, XLOOKUP(A58, WorkforceSkills!A:A, WorkforceSkills!C:C, "", 0, 1), XLOOKUP(A58, WorkforceSkills!A:A, WorkforceSkills!E:E, "", 0, 1), XLOOKUP(A58, WorkforceSkills!A:A, WorkforceSkills!G:G, "", 0, 1),  XLOOKUP(A58, WorkforceSkills!A:A, WorkforceSkills!I:I, "", 0, 1), XLOOKUP(A58, WorkforceSkills!A:A, WorkforceSkills!K:K, "", 0, 1), XLOOKUP(A58, WorkforceSkills!A:A, WorkforceSkills!M:M, "", 0, 1), XLOOKUP(A58, WorkforceSkills!A:A, WorkforceSkills!O:O, "", 0, 1), XLOOKUP(A58, WorkforceSkills!A:A, WorkforceSkills!Q:Q, "", 0, 1))
</f>
        <v/>
      </c>
    </row>
    <row r="59">
      <c r="A59" s="5">
        <v>308906.0</v>
      </c>
      <c r="B59" s="5" t="s">
        <v>66</v>
      </c>
      <c r="C59" s="6">
        <f t="array" ref="C59">XLOOKUP(A59, WorkforceSeniorityRank!A:A, WorkforceSeniorityRank!B:B, "", 0, 1)</f>
        <v>52</v>
      </c>
      <c r="D59" s="6" t="str">
        <f t="array" ref="D59">XLOOKUP(E59, RoleMaster!C:C, RoleMaster!H:H, "", 0, 1)</f>
        <v>909fe744-64e1-4430-af94-29049e4d5d61</v>
      </c>
      <c r="E59" s="6" t="str">
        <f t="array" ref="E59">XLOOKUP(A59, WorkforceRole!A:A, WorkforceRole!D:D, "", 0, 1)</f>
        <v>Truck Builder</v>
      </c>
      <c r="F59" s="7" t="str">
        <f t="array" ref="F59">XLOOKUP(A59, WorkforceCasualRank!A:A, WorkforceCasualRank!B:B, "", 0, 1)
</f>
        <v/>
      </c>
      <c r="G59" s="8" t="str">
        <f t="array" ref="G59">XLOOKUP(H59, GradeMaster!A:A, GradeMaster!B:B, "", 0, 1)</f>
        <v>4853a21f-bca1-407e-b7e1-d63f769a323e</v>
      </c>
      <c r="H59" s="6" t="str">
        <f t="array" ref="H59">XLOOKUP(A59, WorkforceGrade!A:A, WorkforceGrade!B:B, "", 0, 1)</f>
        <v>Grade 2</v>
      </c>
      <c r="I59" s="9" t="str">
        <f t="array" ref="I59">TEXTJOIN(",", TRUE, XLOOKUP(A59, WorkforceSkills!A:A, WorkforceSkills!C:C, "", 0, 1), XLOOKUP(A59, WorkforceSkills!A:A, WorkforceSkills!E:E, "", 0, 1), XLOOKUP(A59, WorkforceSkills!A:A, WorkforceSkills!G:G, "", 0, 1),  XLOOKUP(A59, WorkforceSkills!A:A, WorkforceSkills!I:I, "", 0, 1), XLOOKUP(A59, WorkforceSkills!A:A, WorkforceSkills!K:K, "", 0, 1), XLOOKUP(A59, WorkforceSkills!A:A, WorkforceSkills!M:M, "", 0, 1), XLOOKUP(A59, WorkforceSkills!A:A, WorkforceSkills!O:O, "", 0, 1), XLOOKUP(A59, WorkforceSkills!A:A, WorkforceSkills!Q:Q, "", 0, 1))
</f>
        <v/>
      </c>
    </row>
    <row r="60">
      <c r="A60" s="5">
        <v>308914.0</v>
      </c>
      <c r="B60" s="5" t="s">
        <v>67</v>
      </c>
      <c r="C60" s="6">
        <f t="array" ref="C60">XLOOKUP(A60, WorkforceSeniorityRank!A:A, WorkforceSeniorityRank!B:B, "", 0, 1)</f>
        <v>79</v>
      </c>
      <c r="D60" s="6" t="str">
        <f t="array" ref="D60">XLOOKUP(E60, RoleMaster!C:C, RoleMaster!H:H, "", 0, 1)</f>
        <v>909fe744-64e1-4430-af94-29049e4d5d61</v>
      </c>
      <c r="E60" s="6" t="str">
        <f t="array" ref="E60">XLOOKUP(A60, WorkforceRole!A:A, WorkforceRole!D:D, "", 0, 1)</f>
        <v>Truck Builder</v>
      </c>
      <c r="F60" s="7" t="str">
        <f t="array" ref="F60">XLOOKUP(A60, WorkforceCasualRank!A:A, WorkforceCasualRank!B:B, "", 0, 1)
</f>
        <v/>
      </c>
      <c r="G60" s="8" t="str">
        <f t="array" ref="G60">XLOOKUP(H60, GradeMaster!A:A, GradeMaster!B:B, "", 0, 1)</f>
        <v>4853a21f-bca1-407e-b7e1-d63f769a323e</v>
      </c>
      <c r="H60" s="6" t="str">
        <f t="array" ref="H60">XLOOKUP(A60, WorkforceGrade!A:A, WorkforceGrade!B:B, "", 0, 1)</f>
        <v>Grade 2</v>
      </c>
      <c r="I60" s="9" t="str">
        <f t="array" ref="I60">TEXTJOIN(",", TRUE, XLOOKUP(A60, WorkforceSkills!A:A, WorkforceSkills!C:C, "", 0, 1), XLOOKUP(A60, WorkforceSkills!A:A, WorkforceSkills!E:E, "", 0, 1), XLOOKUP(A60, WorkforceSkills!A:A, WorkforceSkills!G:G, "", 0, 1),  XLOOKUP(A60, WorkforceSkills!A:A, WorkforceSkills!I:I, "", 0, 1), XLOOKUP(A60, WorkforceSkills!A:A, WorkforceSkills!K:K, "", 0, 1), XLOOKUP(A60, WorkforceSkills!A:A, WorkforceSkills!M:M, "", 0, 1), XLOOKUP(A60, WorkforceSkills!A:A, WorkforceSkills!O:O, "", 0, 1), XLOOKUP(A60, WorkforceSkills!A:A, WorkforceSkills!Q:Q, "", 0, 1))
</f>
        <v/>
      </c>
    </row>
    <row r="61">
      <c r="A61" s="5">
        <v>308922.0</v>
      </c>
      <c r="B61" s="5" t="s">
        <v>68</v>
      </c>
      <c r="C61" s="6">
        <f t="array" ref="C61">XLOOKUP(A61, WorkforceSeniorityRank!A:A, WorkforceSeniorityRank!B:B, "", 0, 1)</f>
        <v>126</v>
      </c>
      <c r="D61" s="6" t="str">
        <f t="array" ref="D61">XLOOKUP(E61, RoleMaster!C:C, RoleMaster!H:H, "", 0, 1)</f>
        <v>dec8619b-903f-480e-a552-b9ad9b97025f</v>
      </c>
      <c r="E61" s="6" t="str">
        <f t="array" ref="E61">XLOOKUP(A61, WorkforceRole!A:A, WorkforceRole!D:D, "", 0, 1)</f>
        <v>RT Builder</v>
      </c>
      <c r="F61" s="7" t="str">
        <f t="array" ref="F61">XLOOKUP(A61, WorkforceCasualRank!A:A, WorkforceCasualRank!B:B, "", 0, 1)
</f>
        <v/>
      </c>
      <c r="G61" s="8" t="str">
        <f t="array" ref="G61">XLOOKUP(H61, GradeMaster!A:A, GradeMaster!B:B, "", 0, 1)</f>
        <v>4853a21f-bca1-407e-b7e1-d63f769a323e</v>
      </c>
      <c r="H61" s="6" t="str">
        <f t="array" ref="H61">XLOOKUP(A61, WorkforceGrade!A:A, WorkforceGrade!B:B, "", 0, 1)</f>
        <v>Grade 2</v>
      </c>
      <c r="I61" s="9" t="str">
        <f t="array" ref="I61">TEXTJOIN(",", TRUE, XLOOKUP(A61, WorkforceSkills!A:A, WorkforceSkills!C:C, "", 0, 1), XLOOKUP(A61, WorkforceSkills!A:A, WorkforceSkills!E:E, "", 0, 1), XLOOKUP(A61, WorkforceSkills!A:A, WorkforceSkills!G:G, "", 0, 1),  XLOOKUP(A61, WorkforceSkills!A:A, WorkforceSkills!I:I, "", 0, 1), XLOOKUP(A61, WorkforceSkills!A:A, WorkforceSkills!K:K, "", 0, 1), XLOOKUP(A61, WorkforceSkills!A:A, WorkforceSkills!M:M, "", 0, 1), XLOOKUP(A61, WorkforceSkills!A:A, WorkforceSkills!O:O, "", 0, 1), XLOOKUP(A61, WorkforceSkills!A:A, WorkforceSkills!Q:Q, "", 0, 1))
</f>
        <v/>
      </c>
    </row>
    <row r="62">
      <c r="A62" s="5">
        <v>308924.0</v>
      </c>
      <c r="B62" s="5" t="s">
        <v>69</v>
      </c>
      <c r="C62" s="6">
        <f t="array" ref="C62">XLOOKUP(A62, WorkforceSeniorityRank!A:A, WorkforceSeniorityRank!B:B, "", 0, 1)</f>
        <v>25</v>
      </c>
      <c r="D62" s="6" t="str">
        <f t="array" ref="D62">XLOOKUP(E62, RoleMaster!C:C, RoleMaster!H:H, "", 0, 1)</f>
        <v>909fe744-64e1-4430-af94-29049e4d5d61</v>
      </c>
      <c r="E62" s="6" t="str">
        <f t="array" ref="E62">XLOOKUP(A62, WorkforceRole!A:A, WorkforceRole!D:D, "", 0, 1)</f>
        <v>Truck Builder</v>
      </c>
      <c r="F62" s="7" t="str">
        <f t="array" ref="F62">XLOOKUP(A62, WorkforceCasualRank!A:A, WorkforceCasualRank!B:B, "", 0, 1)
</f>
        <v/>
      </c>
      <c r="G62" s="8" t="str">
        <f t="array" ref="G62">XLOOKUP(H62, GradeMaster!A:A, GradeMaster!B:B, "", 0, 1)</f>
        <v>ce62359d-cfe7-4992-994e-68c11c64f243</v>
      </c>
      <c r="H62" s="6" t="str">
        <f t="array" ref="H62">XLOOKUP(A62, WorkforceGrade!A:A, WorkforceGrade!B:B, "", 0, 1)</f>
        <v>Grade 1</v>
      </c>
      <c r="I62" s="9" t="str">
        <f t="array" ref="I62">TEXTJOIN(",", TRUE, XLOOKUP(A62, WorkforceSkills!A:A, WorkforceSkills!C:C, "", 0, 1), XLOOKUP(A62, WorkforceSkills!A:A, WorkforceSkills!E:E, "", 0, 1), XLOOKUP(A62, WorkforceSkills!A:A, WorkforceSkills!G:G, "", 0, 1),  XLOOKUP(A62, WorkforceSkills!A:A, WorkforceSkills!I:I, "", 0, 1), XLOOKUP(A62, WorkforceSkills!A:A, WorkforceSkills!K:K, "", 0, 1), XLOOKUP(A62, WorkforceSkills!A:A, WorkforceSkills!M:M, "", 0, 1), XLOOKUP(A62, WorkforceSkills!A:A, WorkforceSkills!O:O, "", 0, 1), XLOOKUP(A62, WorkforceSkills!A:A, WorkforceSkills!Q:Q, "", 0, 1))
</f>
        <v/>
      </c>
    </row>
    <row r="63">
      <c r="A63" s="5">
        <v>308931.0</v>
      </c>
      <c r="B63" s="5" t="s">
        <v>70</v>
      </c>
      <c r="C63" s="6">
        <f t="array" ref="C63">XLOOKUP(A63, WorkforceSeniorityRank!A:A, WorkforceSeniorityRank!B:B, "", 0, 1)</f>
        <v>53</v>
      </c>
      <c r="D63" s="6" t="str">
        <f t="array" ref="D63">XLOOKUP(E63, RoleMaster!C:C, RoleMaster!H:H, "", 0, 1)</f>
        <v>909fe744-64e1-4430-af94-29049e4d5d61</v>
      </c>
      <c r="E63" s="6" t="str">
        <f t="array" ref="E63">XLOOKUP(A63, WorkforceRole!A:A, WorkforceRole!D:D, "", 0, 1)</f>
        <v>Truck Builder</v>
      </c>
      <c r="F63" s="7" t="str">
        <f t="array" ref="F63">XLOOKUP(A63, WorkforceCasualRank!A:A, WorkforceCasualRank!B:B, "", 0, 1)
</f>
        <v/>
      </c>
      <c r="G63" s="8" t="str">
        <f t="array" ref="G63">XLOOKUP(H63, GradeMaster!A:A, GradeMaster!B:B, "", 0, 1)</f>
        <v>4853a21f-bca1-407e-b7e1-d63f769a323e</v>
      </c>
      <c r="H63" s="6" t="str">
        <f t="array" ref="H63">XLOOKUP(A63, WorkforceGrade!A:A, WorkforceGrade!B:B, "", 0, 1)</f>
        <v>Grade 2</v>
      </c>
      <c r="I63" s="9" t="str">
        <f t="array" ref="I63">TEXTJOIN(",", TRUE, XLOOKUP(A63, WorkforceSkills!A:A, WorkforceSkills!C:C, "", 0, 1), XLOOKUP(A63, WorkforceSkills!A:A, WorkforceSkills!E:E, "", 0, 1), XLOOKUP(A63, WorkforceSkills!A:A, WorkforceSkills!G:G, "", 0, 1),  XLOOKUP(A63, WorkforceSkills!A:A, WorkforceSkills!I:I, "", 0, 1), XLOOKUP(A63, WorkforceSkills!A:A, WorkforceSkills!K:K, "", 0, 1), XLOOKUP(A63, WorkforceSkills!A:A, WorkforceSkills!M:M, "", 0, 1), XLOOKUP(A63, WorkforceSkills!A:A, WorkforceSkills!O:O, "", 0, 1), XLOOKUP(A63, WorkforceSkills!A:A, WorkforceSkills!Q:Q, "", 0, 1))
</f>
        <v/>
      </c>
    </row>
    <row r="64">
      <c r="A64" s="5">
        <v>308929.0</v>
      </c>
      <c r="B64" s="5" t="s">
        <v>71</v>
      </c>
      <c r="C64" s="6">
        <f t="array" ref="C64">XLOOKUP(A64, WorkforceSeniorityRank!A:A, WorkforceSeniorityRank!B:B, "", 0, 1)</f>
        <v>18</v>
      </c>
      <c r="D64" s="6" t="str">
        <f t="array" ref="D64">XLOOKUP(E64, RoleMaster!C:C, RoleMaster!H:H, "", 0, 1)</f>
        <v>909fe744-64e1-4430-af94-29049e4d5d61</v>
      </c>
      <c r="E64" s="6" t="str">
        <f t="array" ref="E64">XLOOKUP(A64, WorkforceRole!A:A, WorkforceRole!D:D, "", 0, 1)</f>
        <v>Truck Builder</v>
      </c>
      <c r="F64" s="7" t="str">
        <f t="array" ref="F64">XLOOKUP(A64, WorkforceCasualRank!A:A, WorkforceCasualRank!B:B, "", 0, 1)
</f>
        <v/>
      </c>
      <c r="G64" s="8" t="str">
        <f t="array" ref="G64">XLOOKUP(H64, GradeMaster!A:A, GradeMaster!B:B, "", 0, 1)</f>
        <v>ce62359d-cfe7-4992-994e-68c11c64f243</v>
      </c>
      <c r="H64" s="6" t="str">
        <f t="array" ref="H64">XLOOKUP(A64, WorkforceGrade!A:A, WorkforceGrade!B:B, "", 0, 1)</f>
        <v>Grade 1</v>
      </c>
      <c r="I64" s="9" t="str">
        <f t="array" ref="I64">TEXTJOIN(",", TRUE, XLOOKUP(A64, WorkforceSkills!A:A, WorkforceSkills!C:C, "", 0, 1), XLOOKUP(A64, WorkforceSkills!A:A, WorkforceSkills!E:E, "", 0, 1), XLOOKUP(A64, WorkforceSkills!A:A, WorkforceSkills!G:G, "", 0, 1),  XLOOKUP(A64, WorkforceSkills!A:A, WorkforceSkills!I:I, "", 0, 1), XLOOKUP(A64, WorkforceSkills!A:A, WorkforceSkills!K:K, "", 0, 1), XLOOKUP(A64, WorkforceSkills!A:A, WorkforceSkills!M:M, "", 0, 1), XLOOKUP(A64, WorkforceSkills!A:A, WorkforceSkills!O:O, "", 0, 1), XLOOKUP(A64, WorkforceSkills!A:A, WorkforceSkills!Q:Q, "", 0, 1))
</f>
        <v/>
      </c>
    </row>
    <row r="65">
      <c r="A65" s="5">
        <v>308936.0</v>
      </c>
      <c r="B65" s="5" t="s">
        <v>72</v>
      </c>
      <c r="C65" s="6">
        <f t="array" ref="C65">XLOOKUP(A65, WorkforceSeniorityRank!A:A, WorkforceSeniorityRank!B:B, "", 0, 1)</f>
        <v>54</v>
      </c>
      <c r="D65" s="6" t="str">
        <f t="array" ref="D65">XLOOKUP(E65, RoleMaster!C:C, RoleMaster!H:H, "", 0, 1)</f>
        <v>909fe744-64e1-4430-af94-29049e4d5d61</v>
      </c>
      <c r="E65" s="6" t="str">
        <f t="array" ref="E65">XLOOKUP(A65, WorkforceRole!A:A, WorkforceRole!D:D, "", 0, 1)</f>
        <v>Truck Builder</v>
      </c>
      <c r="F65" s="7" t="str">
        <f t="array" ref="F65">XLOOKUP(A65, WorkforceCasualRank!A:A, WorkforceCasualRank!B:B, "", 0, 1)
</f>
        <v/>
      </c>
      <c r="G65" s="8" t="str">
        <f t="array" ref="G65">XLOOKUP(H65, GradeMaster!A:A, GradeMaster!B:B, "", 0, 1)</f>
        <v>4853a21f-bca1-407e-b7e1-d63f769a323e</v>
      </c>
      <c r="H65" s="6" t="str">
        <f t="array" ref="H65">XLOOKUP(A65, WorkforceGrade!A:A, WorkforceGrade!B:B, "", 0, 1)</f>
        <v>Grade 2</v>
      </c>
      <c r="I65" s="9" t="str">
        <f t="array" ref="I65">TEXTJOIN(",", TRUE, XLOOKUP(A65, WorkforceSkills!A:A, WorkforceSkills!C:C, "", 0, 1), XLOOKUP(A65, WorkforceSkills!A:A, WorkforceSkills!E:E, "", 0, 1), XLOOKUP(A65, WorkforceSkills!A:A, WorkforceSkills!G:G, "", 0, 1),  XLOOKUP(A65, WorkforceSkills!A:A, WorkforceSkills!I:I, "", 0, 1), XLOOKUP(A65, WorkforceSkills!A:A, WorkforceSkills!K:K, "", 0, 1), XLOOKUP(A65, WorkforceSkills!A:A, WorkforceSkills!M:M, "", 0, 1), XLOOKUP(A65, WorkforceSkills!A:A, WorkforceSkills!O:O, "", 0, 1), XLOOKUP(A65, WorkforceSkills!A:A, WorkforceSkills!Q:Q, "", 0, 1))
</f>
        <v/>
      </c>
    </row>
    <row r="66">
      <c r="A66" s="5">
        <v>308822.0</v>
      </c>
      <c r="B66" s="5" t="s">
        <v>73</v>
      </c>
      <c r="C66" s="6">
        <f t="array" ref="C66">XLOOKUP(A66, WorkforceSeniorityRank!A:A, WorkforceSeniorityRank!B:B, "", 0, 1)</f>
        <v>312</v>
      </c>
      <c r="D66" s="6" t="str">
        <f t="array" ref="D66">XLOOKUP(E66, RoleMaster!C:C, RoleMaster!H:H, "", 0, 1)</f>
        <v>aea7ed55-e968-4172-83c7-16f869b186ae</v>
      </c>
      <c r="E66" s="6" t="str">
        <f t="array" ref="E66">XLOOKUP(A66, WorkforceRole!A:A, WorkforceRole!D:D, "", 0, 1)</f>
        <v>Truck Serviceman</v>
      </c>
      <c r="F66" s="7">
        <f t="array" ref="F66">XLOOKUP(A66, WorkforceCasualRank!A:A, WorkforceCasualRank!B:B, "", 0, 1)
</f>
        <v>11</v>
      </c>
      <c r="G66" s="8" t="str">
        <f t="array" ref="G66">XLOOKUP(H66, GradeMaster!A:A, GradeMaster!B:B, "", 0, 1)</f>
        <v>6bb027c9-c54d-45fc-9887-0bacc308d30a</v>
      </c>
      <c r="H66" s="6" t="str">
        <f t="array" ref="H66">XLOOKUP(A66, WorkforceGrade!A:A, WorkforceGrade!B:B, "", 0, 1)</f>
        <v>Grade 6</v>
      </c>
      <c r="I66" s="9" t="str">
        <f t="array" ref="I66">TEXTJOIN(",", TRUE, XLOOKUP(A66, WorkforceSkills!A:A, WorkforceSkills!C:C, "", 0, 1), XLOOKUP(A66, WorkforceSkills!A:A, WorkforceSkills!E:E, "", 0, 1), XLOOKUP(A66, WorkforceSkills!A:A, WorkforceSkills!G:G, "", 0, 1),  XLOOKUP(A66, WorkforceSkills!A:A, WorkforceSkills!I:I, "", 0, 1), XLOOKUP(A66, WorkforceSkills!A:A, WorkforceSkills!K:K, "", 0, 1), XLOOKUP(A66, WorkforceSkills!A:A, WorkforceSkills!M:M, "", 0, 1), XLOOKUP(A66, WorkforceSkills!A:A, WorkforceSkills!O:O, "", 0, 1), XLOOKUP(A66, WorkforceSkills!A:A, WorkforceSkills!Q:Q, "", 0, 1))
</f>
        <v>aea7ed55-e968-4172-83c7-16f869b186ae,866c9d0d-4f6a-4ca6-b352-9e186b2e8478,b5bc5bd4-194b-41ab-8e3f-c45f25c028d0,4313bbc5-41fb-44dc-929a-99e224446525</v>
      </c>
    </row>
    <row r="67">
      <c r="A67" s="5">
        <v>308956.0</v>
      </c>
      <c r="B67" s="5" t="s">
        <v>74</v>
      </c>
      <c r="C67" s="6">
        <f t="array" ref="C67">XLOOKUP(A67, WorkforceSeniorityRank!A:A, WorkforceSeniorityRank!B:B, "", 0, 1)</f>
        <v>309</v>
      </c>
      <c r="D67" s="6" t="str">
        <f t="array" ref="D67">XLOOKUP(E67, RoleMaster!C:C, RoleMaster!H:H, "", 0, 1)</f>
        <v>aea7ed55-e968-4172-83c7-16f869b186ae</v>
      </c>
      <c r="E67" s="6" t="str">
        <f t="array" ref="E67">XLOOKUP(A67, WorkforceRole!A:A, WorkforceRole!D:D, "", 0, 1)</f>
        <v>Truck Serviceman</v>
      </c>
      <c r="F67" s="7">
        <f t="array" ref="F67">XLOOKUP(A67, WorkforceCasualRank!A:A, WorkforceCasualRank!B:B, "", 0, 1)
</f>
        <v>12</v>
      </c>
      <c r="G67" s="8" t="str">
        <f t="array" ref="G67">XLOOKUP(H67, GradeMaster!A:A, GradeMaster!B:B, "", 0, 1)</f>
        <v>6bb027c9-c54d-45fc-9887-0bacc308d30a</v>
      </c>
      <c r="H67" s="6" t="str">
        <f t="array" ref="H67">XLOOKUP(A67, WorkforceGrade!A:A, WorkforceGrade!B:B, "", 0, 1)</f>
        <v>Grade 6</v>
      </c>
      <c r="I67" s="9" t="str">
        <f t="array" ref="I67">TEXTJOIN(",", TRUE, XLOOKUP(A67, WorkforceSkills!A:A, WorkforceSkills!C:C, "", 0, 1), XLOOKUP(A67, WorkforceSkills!A:A, WorkforceSkills!E:E, "", 0, 1), XLOOKUP(A67, WorkforceSkills!A:A, WorkforceSkills!G:G, "", 0, 1),  XLOOKUP(A67, WorkforceSkills!A:A, WorkforceSkills!I:I, "", 0, 1), XLOOKUP(A67, WorkforceSkills!A:A, WorkforceSkills!K:K, "", 0, 1), XLOOKUP(A67, WorkforceSkills!A:A, WorkforceSkills!M:M, "", 0, 1), XLOOKUP(A67, WorkforceSkills!A:A, WorkforceSkills!O:O, "", 0, 1), XLOOKUP(A67, WorkforceSkills!A:A, WorkforceSkills!Q:Q, "", 0, 1))
</f>
        <v>aea7ed55-e968-4172-83c7-16f869b186ae,866c9d0d-4f6a-4ca6-b352-9e186b2e8478,b5bc5bd4-194b-41ab-8e3f-c45f25c028d0,4313bbc5-41fb-44dc-929a-99e224446525</v>
      </c>
    </row>
    <row r="68">
      <c r="A68" s="5">
        <v>308980.0</v>
      </c>
      <c r="B68" s="5" t="s">
        <v>75</v>
      </c>
      <c r="C68" s="6">
        <f t="array" ref="C68">XLOOKUP(A68, WorkforceSeniorityRank!A:A, WorkforceSeniorityRank!B:B, "", 0, 1)</f>
        <v>81</v>
      </c>
      <c r="D68" s="6" t="str">
        <f t="array" ref="D68">XLOOKUP(E68, RoleMaster!C:C, RoleMaster!H:H, "", 0, 1)</f>
        <v>dec8619b-903f-480e-a552-b9ad9b97025f</v>
      </c>
      <c r="E68" s="6" t="str">
        <f t="array" ref="E68">XLOOKUP(A68, WorkforceRole!A:A, WorkforceRole!D:D, "", 0, 1)</f>
        <v>RT Builder</v>
      </c>
      <c r="F68" s="7" t="str">
        <f t="array" ref="F68">XLOOKUP(A68, WorkforceCasualRank!A:A, WorkforceCasualRank!B:B, "", 0, 1)
</f>
        <v/>
      </c>
      <c r="G68" s="8" t="str">
        <f t="array" ref="G68">XLOOKUP(H68, GradeMaster!A:A, GradeMaster!B:B, "", 0, 1)</f>
        <v>4853a21f-bca1-407e-b7e1-d63f769a323e</v>
      </c>
      <c r="H68" s="6" t="str">
        <f t="array" ref="H68">XLOOKUP(A68, WorkforceGrade!A:A, WorkforceGrade!B:B, "", 0, 1)</f>
        <v>Grade 2</v>
      </c>
      <c r="I68" s="9" t="str">
        <f t="array" ref="I68">TEXTJOIN(",", TRUE, XLOOKUP(A68, WorkforceSkills!A:A, WorkforceSkills!C:C, "", 0, 1), XLOOKUP(A68, WorkforceSkills!A:A, WorkforceSkills!E:E, "", 0, 1), XLOOKUP(A68, WorkforceSkills!A:A, WorkforceSkills!G:G, "", 0, 1),  XLOOKUP(A68, WorkforceSkills!A:A, WorkforceSkills!I:I, "", 0, 1), XLOOKUP(A68, WorkforceSkills!A:A, WorkforceSkills!K:K, "", 0, 1), XLOOKUP(A68, WorkforceSkills!A:A, WorkforceSkills!M:M, "", 0, 1), XLOOKUP(A68, WorkforceSkills!A:A, WorkforceSkills!O:O, "", 0, 1), XLOOKUP(A68, WorkforceSkills!A:A, WorkforceSkills!Q:Q, "", 0, 1))
</f>
        <v/>
      </c>
    </row>
    <row r="69">
      <c r="A69" s="5">
        <v>308915.0</v>
      </c>
      <c r="B69" s="5" t="s">
        <v>76</v>
      </c>
      <c r="C69" s="6">
        <f t="array" ref="C69">XLOOKUP(A69, WorkforceSeniorityRank!A:A, WorkforceSeniorityRank!B:B, "", 0, 1)</f>
        <v>55</v>
      </c>
      <c r="D69" s="6" t="str">
        <f t="array" ref="D69">XLOOKUP(E69, RoleMaster!C:C, RoleMaster!H:H, "", 0, 1)</f>
        <v>909fe744-64e1-4430-af94-29049e4d5d61</v>
      </c>
      <c r="E69" s="6" t="str">
        <f t="array" ref="E69">XLOOKUP(A69, WorkforceRole!A:A, WorkforceRole!D:D, "", 0, 1)</f>
        <v>Truck Builder</v>
      </c>
      <c r="F69" s="7" t="str">
        <f t="array" ref="F69">XLOOKUP(A69, WorkforceCasualRank!A:A, WorkforceCasualRank!B:B, "", 0, 1)
</f>
        <v/>
      </c>
      <c r="G69" s="8" t="str">
        <f t="array" ref="G69">XLOOKUP(H69, GradeMaster!A:A, GradeMaster!B:B, "", 0, 1)</f>
        <v>4853a21f-bca1-407e-b7e1-d63f769a323e</v>
      </c>
      <c r="H69" s="6" t="str">
        <f t="array" ref="H69">XLOOKUP(A69, WorkforceGrade!A:A, WorkforceGrade!B:B, "", 0, 1)</f>
        <v>Grade 2</v>
      </c>
      <c r="I69" s="9" t="str">
        <f t="array" ref="I69">TEXTJOIN(",", TRUE, XLOOKUP(A69, WorkforceSkills!A:A, WorkforceSkills!C:C, "", 0, 1), XLOOKUP(A69, WorkforceSkills!A:A, WorkforceSkills!E:E, "", 0, 1), XLOOKUP(A69, WorkforceSkills!A:A, WorkforceSkills!G:G, "", 0, 1),  XLOOKUP(A69, WorkforceSkills!A:A, WorkforceSkills!I:I, "", 0, 1), XLOOKUP(A69, WorkforceSkills!A:A, WorkforceSkills!K:K, "", 0, 1), XLOOKUP(A69, WorkforceSkills!A:A, WorkforceSkills!M:M, "", 0, 1), XLOOKUP(A69, WorkforceSkills!A:A, WorkforceSkills!O:O, "", 0, 1), XLOOKUP(A69, WorkforceSkills!A:A, WorkforceSkills!Q:Q, "", 0, 1))
</f>
        <v/>
      </c>
    </row>
    <row r="70">
      <c r="A70" s="5">
        <v>308985.0</v>
      </c>
      <c r="B70" s="5" t="s">
        <v>77</v>
      </c>
      <c r="C70" s="6">
        <f t="array" ref="C70">XLOOKUP(A70, WorkforceSeniorityRank!A:A, WorkforceSeniorityRank!B:B, "", 0, 1)</f>
        <v>56</v>
      </c>
      <c r="D70" s="6" t="str">
        <f t="array" ref="D70">XLOOKUP(E70, RoleMaster!C:C, RoleMaster!H:H, "", 0, 1)</f>
        <v>909fe744-64e1-4430-af94-29049e4d5d61</v>
      </c>
      <c r="E70" s="6" t="str">
        <f t="array" ref="E70">XLOOKUP(A70, WorkforceRole!A:A, WorkforceRole!D:D, "", 0, 1)</f>
        <v>Truck Builder</v>
      </c>
      <c r="F70" s="7" t="str">
        <f t="array" ref="F70">XLOOKUP(A70, WorkforceCasualRank!A:A, WorkforceCasualRank!B:B, "", 0, 1)
</f>
        <v/>
      </c>
      <c r="G70" s="8" t="str">
        <f t="array" ref="G70">XLOOKUP(H70, GradeMaster!A:A, GradeMaster!B:B, "", 0, 1)</f>
        <v>4853a21f-bca1-407e-b7e1-d63f769a323e</v>
      </c>
      <c r="H70" s="6" t="str">
        <f t="array" ref="H70">XLOOKUP(A70, WorkforceGrade!A:A, WorkforceGrade!B:B, "", 0, 1)</f>
        <v>Grade 2</v>
      </c>
      <c r="I70" s="9" t="str">
        <f t="array" ref="I70">TEXTJOIN(",", TRUE, XLOOKUP(A70, WorkforceSkills!A:A, WorkforceSkills!C:C, "", 0, 1), XLOOKUP(A70, WorkforceSkills!A:A, WorkforceSkills!E:E, "", 0, 1), XLOOKUP(A70, WorkforceSkills!A:A, WorkforceSkills!G:G, "", 0, 1),  XLOOKUP(A70, WorkforceSkills!A:A, WorkforceSkills!I:I, "", 0, 1), XLOOKUP(A70, WorkforceSkills!A:A, WorkforceSkills!K:K, "", 0, 1), XLOOKUP(A70, WorkforceSkills!A:A, WorkforceSkills!M:M, "", 0, 1), XLOOKUP(A70, WorkforceSkills!A:A, WorkforceSkills!O:O, "", 0, 1), XLOOKUP(A70, WorkforceSkills!A:A, WorkforceSkills!Q:Q, "", 0, 1))
</f>
        <v/>
      </c>
    </row>
    <row r="71">
      <c r="A71" s="5">
        <v>308981.0</v>
      </c>
      <c r="B71" s="5" t="s">
        <v>78</v>
      </c>
      <c r="C71" s="6">
        <f t="array" ref="C71">XLOOKUP(A71, WorkforceSeniorityRank!A:A, WorkforceSeniorityRank!B:B, "", 0, 1)</f>
        <v>19</v>
      </c>
      <c r="D71" s="6" t="str">
        <f t="array" ref="D71">XLOOKUP(E71, RoleMaster!C:C, RoleMaster!H:H, "", 0, 1)</f>
        <v>909fe744-64e1-4430-af94-29049e4d5d61</v>
      </c>
      <c r="E71" s="6" t="str">
        <f t="array" ref="E71">XLOOKUP(A71, WorkforceRole!A:A, WorkforceRole!D:D, "", 0, 1)</f>
        <v>Truck Builder</v>
      </c>
      <c r="F71" s="7" t="str">
        <f t="array" ref="F71">XLOOKUP(A71, WorkforceCasualRank!A:A, WorkforceCasualRank!B:B, "", 0, 1)
</f>
        <v/>
      </c>
      <c r="G71" s="8" t="str">
        <f t="array" ref="G71">XLOOKUP(H71, GradeMaster!A:A, GradeMaster!B:B, "", 0, 1)</f>
        <v>ce62359d-cfe7-4992-994e-68c11c64f243</v>
      </c>
      <c r="H71" s="6" t="str">
        <f t="array" ref="H71">XLOOKUP(A71, WorkforceGrade!A:A, WorkforceGrade!B:B, "", 0, 1)</f>
        <v>Grade 1</v>
      </c>
      <c r="I71" s="9" t="str">
        <f t="array" ref="I71">TEXTJOIN(",", TRUE, XLOOKUP(A71, WorkforceSkills!A:A, WorkforceSkills!C:C, "", 0, 1), XLOOKUP(A71, WorkforceSkills!A:A, WorkforceSkills!E:E, "", 0, 1), XLOOKUP(A71, WorkforceSkills!A:A, WorkforceSkills!G:G, "", 0, 1),  XLOOKUP(A71, WorkforceSkills!A:A, WorkforceSkills!I:I, "", 0, 1), XLOOKUP(A71, WorkforceSkills!A:A, WorkforceSkills!K:K, "", 0, 1), XLOOKUP(A71, WorkforceSkills!A:A, WorkforceSkills!M:M, "", 0, 1), XLOOKUP(A71, WorkforceSkills!A:A, WorkforceSkills!O:O, "", 0, 1), XLOOKUP(A71, WorkforceSkills!A:A, WorkforceSkills!Q:Q, "", 0, 1))
</f>
        <v/>
      </c>
    </row>
    <row r="72">
      <c r="A72" s="5">
        <v>308993.0</v>
      </c>
      <c r="B72" s="5" t="s">
        <v>79</v>
      </c>
      <c r="C72" s="6">
        <f t="array" ref="C72">XLOOKUP(A72, WorkforceSeniorityRank!A:A, WorkforceSeniorityRank!B:B, "", 0, 1)</f>
        <v>57</v>
      </c>
      <c r="D72" s="6" t="str">
        <f t="array" ref="D72">XLOOKUP(E72, RoleMaster!C:C, RoleMaster!H:H, "", 0, 1)</f>
        <v>909fe744-64e1-4430-af94-29049e4d5d61</v>
      </c>
      <c r="E72" s="6" t="str">
        <f t="array" ref="E72">XLOOKUP(A72, WorkforceRole!A:A, WorkforceRole!D:D, "", 0, 1)</f>
        <v>Truck Builder</v>
      </c>
      <c r="F72" s="7" t="str">
        <f t="array" ref="F72">XLOOKUP(A72, WorkforceCasualRank!A:A, WorkforceCasualRank!B:B, "", 0, 1)
</f>
        <v/>
      </c>
      <c r="G72" s="8" t="str">
        <f t="array" ref="G72">XLOOKUP(H72, GradeMaster!A:A, GradeMaster!B:B, "", 0, 1)</f>
        <v>4853a21f-bca1-407e-b7e1-d63f769a323e</v>
      </c>
      <c r="H72" s="6" t="str">
        <f t="array" ref="H72">XLOOKUP(A72, WorkforceGrade!A:A, WorkforceGrade!B:B, "", 0, 1)</f>
        <v>Grade 2</v>
      </c>
      <c r="I72" s="9" t="str">
        <f t="array" ref="I72">TEXTJOIN(",", TRUE, XLOOKUP(A72, WorkforceSkills!A:A, WorkforceSkills!C:C, "", 0, 1), XLOOKUP(A72, WorkforceSkills!A:A, WorkforceSkills!E:E, "", 0, 1), XLOOKUP(A72, WorkforceSkills!A:A, WorkforceSkills!G:G, "", 0, 1),  XLOOKUP(A72, WorkforceSkills!A:A, WorkforceSkills!I:I, "", 0, 1), XLOOKUP(A72, WorkforceSkills!A:A, WorkforceSkills!K:K, "", 0, 1), XLOOKUP(A72, WorkforceSkills!A:A, WorkforceSkills!M:M, "", 0, 1), XLOOKUP(A72, WorkforceSkills!A:A, WorkforceSkills!O:O, "", 0, 1), XLOOKUP(A72, WorkforceSkills!A:A, WorkforceSkills!Q:Q, "", 0, 1))
</f>
        <v/>
      </c>
    </row>
    <row r="73">
      <c r="A73" s="5">
        <v>309022.0</v>
      </c>
      <c r="B73" s="5" t="s">
        <v>80</v>
      </c>
      <c r="C73" s="6">
        <f t="array" ref="C73">XLOOKUP(A73, WorkforceSeniorityRank!A:A, WorkforceSeniorityRank!B:B, "", 0, 1)</f>
        <v>58</v>
      </c>
      <c r="D73" s="6" t="str">
        <f t="array" ref="D73">XLOOKUP(E73, RoleMaster!C:C, RoleMaster!H:H, "", 0, 1)</f>
        <v>2615173f-0c73-47c2-9e5e-71c4134616de</v>
      </c>
      <c r="E73" s="6" t="str">
        <f t="array" ref="E73">XLOOKUP(A73, WorkforceRole!A:A, WorkforceRole!D:D, "", 0, 1)</f>
        <v>LCV Builder</v>
      </c>
      <c r="F73" s="7" t="str">
        <f t="array" ref="F73">XLOOKUP(A73, WorkforceCasualRank!A:A, WorkforceCasualRank!B:B, "", 0, 1)
</f>
        <v/>
      </c>
      <c r="G73" s="8" t="str">
        <f t="array" ref="G73">XLOOKUP(H73, GradeMaster!A:A, GradeMaster!B:B, "", 0, 1)</f>
        <v>4853a21f-bca1-407e-b7e1-d63f769a323e</v>
      </c>
      <c r="H73" s="6" t="str">
        <f t="array" ref="H73">XLOOKUP(A73, WorkforceGrade!A:A, WorkforceGrade!B:B, "", 0, 1)</f>
        <v>Grade 2</v>
      </c>
      <c r="I73" s="9" t="str">
        <f t="array" ref="I73">TEXTJOIN(",", TRUE, XLOOKUP(A73, WorkforceSkills!A:A, WorkforceSkills!C:C, "", 0, 1), XLOOKUP(A73, WorkforceSkills!A:A, WorkforceSkills!E:E, "", 0, 1), XLOOKUP(A73, WorkforceSkills!A:A, WorkforceSkills!G:G, "", 0, 1),  XLOOKUP(A73, WorkforceSkills!A:A, WorkforceSkills!I:I, "", 0, 1), XLOOKUP(A73, WorkforceSkills!A:A, WorkforceSkills!K:K, "", 0, 1), XLOOKUP(A73, WorkforceSkills!A:A, WorkforceSkills!M:M, "", 0, 1), XLOOKUP(A73, WorkforceSkills!A:A, WorkforceSkills!O:O, "", 0, 1), XLOOKUP(A73, WorkforceSkills!A:A, WorkforceSkills!Q:Q, "", 0, 1))
</f>
        <v/>
      </c>
    </row>
    <row r="74">
      <c r="A74" s="5">
        <v>309037.0</v>
      </c>
      <c r="B74" s="5" t="s">
        <v>81</v>
      </c>
      <c r="C74" s="6">
        <f t="array" ref="C74">XLOOKUP(A74, WorkforceSeniorityRank!A:A, WorkforceSeniorityRank!B:B, "", 0, 1)</f>
        <v>20</v>
      </c>
      <c r="D74" s="6" t="str">
        <f t="array" ref="D74">XLOOKUP(E74, RoleMaster!C:C, RoleMaster!H:H, "", 0, 1)</f>
        <v>2615173f-0c73-47c2-9e5e-71c4134616de</v>
      </c>
      <c r="E74" s="6" t="str">
        <f t="array" ref="E74">XLOOKUP(A74, WorkforceRole!A:A, WorkforceRole!D:D, "", 0, 1)</f>
        <v>LCV Builder</v>
      </c>
      <c r="F74" s="7" t="str">
        <f t="array" ref="F74">XLOOKUP(A74, WorkforceCasualRank!A:A, WorkforceCasualRank!B:B, "", 0, 1)
</f>
        <v/>
      </c>
      <c r="G74" s="8" t="str">
        <f t="array" ref="G74">XLOOKUP(H74, GradeMaster!A:A, GradeMaster!B:B, "", 0, 1)</f>
        <v>ce62359d-cfe7-4992-994e-68c11c64f243</v>
      </c>
      <c r="H74" s="6" t="str">
        <f t="array" ref="H74">XLOOKUP(A74, WorkforceGrade!A:A, WorkforceGrade!B:B, "", 0, 1)</f>
        <v>Grade 1</v>
      </c>
      <c r="I74" s="9" t="str">
        <f t="array" ref="I74">TEXTJOIN(",", TRUE, XLOOKUP(A74, WorkforceSkills!A:A, WorkforceSkills!C:C, "", 0, 1), XLOOKUP(A74, WorkforceSkills!A:A, WorkforceSkills!E:E, "", 0, 1), XLOOKUP(A74, WorkforceSkills!A:A, WorkforceSkills!G:G, "", 0, 1),  XLOOKUP(A74, WorkforceSkills!A:A, WorkforceSkills!I:I, "", 0, 1), XLOOKUP(A74, WorkforceSkills!A:A, WorkforceSkills!K:K, "", 0, 1), XLOOKUP(A74, WorkforceSkills!A:A, WorkforceSkills!M:M, "", 0, 1), XLOOKUP(A74, WorkforceSkills!A:A, WorkforceSkills!O:O, "", 0, 1), XLOOKUP(A74, WorkforceSkills!A:A, WorkforceSkills!Q:Q, "", 0, 1))
</f>
        <v/>
      </c>
    </row>
    <row r="75">
      <c r="A75" s="5">
        <v>309042.0</v>
      </c>
      <c r="B75" s="5" t="s">
        <v>82</v>
      </c>
      <c r="C75" s="6">
        <f t="array" ref="C75">XLOOKUP(A75, WorkforceSeniorityRank!A:A, WorkforceSeniorityRank!B:B, "", 0, 1)</f>
        <v>75</v>
      </c>
      <c r="D75" s="6" t="str">
        <f t="array" ref="D75">XLOOKUP(E75, RoleMaster!C:C, RoleMaster!H:H, "", 0, 1)</f>
        <v>909fe744-64e1-4430-af94-29049e4d5d61</v>
      </c>
      <c r="E75" s="6" t="str">
        <f t="array" ref="E75">XLOOKUP(A75, WorkforceRole!A:A, WorkforceRole!D:D, "", 0, 1)</f>
        <v>Truck Builder</v>
      </c>
      <c r="F75" s="7" t="str">
        <f t="array" ref="F75">XLOOKUP(A75, WorkforceCasualRank!A:A, WorkforceCasualRank!B:B, "", 0, 1)
</f>
        <v/>
      </c>
      <c r="G75" s="8" t="str">
        <f t="array" ref="G75">XLOOKUP(H75, GradeMaster!A:A, GradeMaster!B:B, "", 0, 1)</f>
        <v>4853a21f-bca1-407e-b7e1-d63f769a323e</v>
      </c>
      <c r="H75" s="6" t="str">
        <f t="array" ref="H75">XLOOKUP(A75, WorkforceGrade!A:A, WorkforceGrade!B:B, "", 0, 1)</f>
        <v>Grade 2</v>
      </c>
      <c r="I75" s="9" t="str">
        <f t="array" ref="I75">TEXTJOIN(",", TRUE, XLOOKUP(A75, WorkforceSkills!A:A, WorkforceSkills!C:C, "", 0, 1), XLOOKUP(A75, WorkforceSkills!A:A, WorkforceSkills!E:E, "", 0, 1), XLOOKUP(A75, WorkforceSkills!A:A, WorkforceSkills!G:G, "", 0, 1),  XLOOKUP(A75, WorkforceSkills!A:A, WorkforceSkills!I:I, "", 0, 1), XLOOKUP(A75, WorkforceSkills!A:A, WorkforceSkills!K:K, "", 0, 1), XLOOKUP(A75, WorkforceSkills!A:A, WorkforceSkills!M:M, "", 0, 1), XLOOKUP(A75, WorkforceSkills!A:A, WorkforceSkills!O:O, "", 0, 1), XLOOKUP(A75, WorkforceSkills!A:A, WorkforceSkills!Q:Q, "", 0, 1))
</f>
        <v/>
      </c>
    </row>
    <row r="76">
      <c r="A76" s="5">
        <v>309038.0</v>
      </c>
      <c r="B76" s="5" t="s">
        <v>83</v>
      </c>
      <c r="C76" s="6">
        <f t="array" ref="C76">XLOOKUP(A76, WorkforceSeniorityRank!A:A, WorkforceSeniorityRank!B:B, "", 0, 1)</f>
        <v>26</v>
      </c>
      <c r="D76" s="6" t="str">
        <f t="array" ref="D76">XLOOKUP(E76, RoleMaster!C:C, RoleMaster!H:H, "", 0, 1)</f>
        <v>909fe744-64e1-4430-af94-29049e4d5d61</v>
      </c>
      <c r="E76" s="6" t="str">
        <f t="array" ref="E76">XLOOKUP(A76, WorkforceRole!A:A, WorkforceRole!D:D, "", 0, 1)</f>
        <v>Truck Builder</v>
      </c>
      <c r="F76" s="7" t="str">
        <f t="array" ref="F76">XLOOKUP(A76, WorkforceCasualRank!A:A, WorkforceCasualRank!B:B, "", 0, 1)
</f>
        <v/>
      </c>
      <c r="G76" s="8" t="str">
        <f t="array" ref="G76">XLOOKUP(H76, GradeMaster!A:A, GradeMaster!B:B, "", 0, 1)</f>
        <v>ce62359d-cfe7-4992-994e-68c11c64f243</v>
      </c>
      <c r="H76" s="6" t="str">
        <f t="array" ref="H76">XLOOKUP(A76, WorkforceGrade!A:A, WorkforceGrade!B:B, "", 0, 1)</f>
        <v>Grade 1</v>
      </c>
      <c r="I76" s="9" t="str">
        <f t="array" ref="I76">TEXTJOIN(",", TRUE, XLOOKUP(A76, WorkforceSkills!A:A, WorkforceSkills!C:C, "", 0, 1), XLOOKUP(A76, WorkforceSkills!A:A, WorkforceSkills!E:E, "", 0, 1), XLOOKUP(A76, WorkforceSkills!A:A, WorkforceSkills!G:G, "", 0, 1),  XLOOKUP(A76, WorkforceSkills!A:A, WorkforceSkills!I:I, "", 0, 1), XLOOKUP(A76, WorkforceSkills!A:A, WorkforceSkills!K:K, "", 0, 1), XLOOKUP(A76, WorkforceSkills!A:A, WorkforceSkills!M:M, "", 0, 1), XLOOKUP(A76, WorkforceSkills!A:A, WorkforceSkills!O:O, "", 0, 1), XLOOKUP(A76, WorkforceSkills!A:A, WorkforceSkills!Q:Q, "", 0, 1))
</f>
        <v/>
      </c>
    </row>
    <row r="77">
      <c r="A77" s="5">
        <v>309043.0</v>
      </c>
      <c r="B77" s="5" t="s">
        <v>84</v>
      </c>
      <c r="C77" s="6">
        <f t="array" ref="C77">XLOOKUP(A77, WorkforceSeniorityRank!A:A, WorkforceSeniorityRank!B:B, "", 0, 1)</f>
        <v>59</v>
      </c>
      <c r="D77" s="6" t="str">
        <f t="array" ref="D77">XLOOKUP(E77, RoleMaster!C:C, RoleMaster!H:H, "", 0, 1)</f>
        <v>909fe744-64e1-4430-af94-29049e4d5d61</v>
      </c>
      <c r="E77" s="6" t="str">
        <f t="array" ref="E77">XLOOKUP(A77, WorkforceRole!A:A, WorkforceRole!D:D, "", 0, 1)</f>
        <v>Truck Builder</v>
      </c>
      <c r="F77" s="7" t="str">
        <f t="array" ref="F77">XLOOKUP(A77, WorkforceCasualRank!A:A, WorkforceCasualRank!B:B, "", 0, 1)
</f>
        <v/>
      </c>
      <c r="G77" s="8" t="str">
        <f t="array" ref="G77">XLOOKUP(H77, GradeMaster!A:A, GradeMaster!B:B, "", 0, 1)</f>
        <v>4853a21f-bca1-407e-b7e1-d63f769a323e</v>
      </c>
      <c r="H77" s="6" t="str">
        <f t="array" ref="H77">XLOOKUP(A77, WorkforceGrade!A:A, WorkforceGrade!B:B, "", 0, 1)</f>
        <v>Grade 2</v>
      </c>
      <c r="I77" s="9" t="str">
        <f t="array" ref="I77">TEXTJOIN(",", TRUE, XLOOKUP(A77, WorkforceSkills!A:A, WorkforceSkills!C:C, "", 0, 1), XLOOKUP(A77, WorkforceSkills!A:A, WorkforceSkills!E:E, "", 0, 1), XLOOKUP(A77, WorkforceSkills!A:A, WorkforceSkills!G:G, "", 0, 1),  XLOOKUP(A77, WorkforceSkills!A:A, WorkforceSkills!I:I, "", 0, 1), XLOOKUP(A77, WorkforceSkills!A:A, WorkforceSkills!K:K, "", 0, 1), XLOOKUP(A77, WorkforceSkills!A:A, WorkforceSkills!M:M, "", 0, 1), XLOOKUP(A77, WorkforceSkills!A:A, WorkforceSkills!O:O, "", 0, 1), XLOOKUP(A77, WorkforceSkills!A:A, WorkforceSkills!Q:Q, "", 0, 1))
</f>
        <v/>
      </c>
    </row>
    <row r="78">
      <c r="A78" s="5">
        <v>309040.0</v>
      </c>
      <c r="B78" s="5" t="s">
        <v>85</v>
      </c>
      <c r="C78" s="6">
        <f t="array" ref="C78">XLOOKUP(A78, WorkforceSeniorityRank!A:A, WorkforceSeniorityRank!B:B, "", 0, 1)</f>
        <v>310</v>
      </c>
      <c r="D78" s="6" t="str">
        <f t="array" ref="D78">XLOOKUP(E78, RoleMaster!C:C, RoleMaster!H:H, "", 0, 1)</f>
        <v>aea7ed55-e968-4172-83c7-16f869b186ae</v>
      </c>
      <c r="E78" s="6" t="str">
        <f t="array" ref="E78">XLOOKUP(A78, WorkforceRole!A:A, WorkforceRole!D:D, "", 0, 1)</f>
        <v>Truck Serviceman</v>
      </c>
      <c r="F78" s="7">
        <f t="array" ref="F78">XLOOKUP(A78, WorkforceCasualRank!A:A, WorkforceCasualRank!B:B, "", 0, 1)
</f>
        <v>13</v>
      </c>
      <c r="G78" s="8" t="str">
        <f t="array" ref="G78">XLOOKUP(H78, GradeMaster!A:A, GradeMaster!B:B, "", 0, 1)</f>
        <v>6bb027c9-c54d-45fc-9887-0bacc308d30a</v>
      </c>
      <c r="H78" s="6" t="str">
        <f t="array" ref="H78">XLOOKUP(A78, WorkforceGrade!A:A, WorkforceGrade!B:B, "", 0, 1)</f>
        <v>Grade 6</v>
      </c>
      <c r="I78" s="9" t="str">
        <f t="array" ref="I78">TEXTJOIN(",", TRUE, XLOOKUP(A78, WorkforceSkills!A:A, WorkforceSkills!C:C, "", 0, 1), XLOOKUP(A78, WorkforceSkills!A:A, WorkforceSkills!E:E, "", 0, 1), XLOOKUP(A78, WorkforceSkills!A:A, WorkforceSkills!G:G, "", 0, 1),  XLOOKUP(A78, WorkforceSkills!A:A, WorkforceSkills!I:I, "", 0, 1), XLOOKUP(A78, WorkforceSkills!A:A, WorkforceSkills!K:K, "", 0, 1), XLOOKUP(A78, WorkforceSkills!A:A, WorkforceSkills!M:M, "", 0, 1), XLOOKUP(A78, WorkforceSkills!A:A, WorkforceSkills!O:O, "", 0, 1), XLOOKUP(A78, WorkforceSkills!A:A, WorkforceSkills!Q:Q, "", 0, 1))
</f>
        <v>aea7ed55-e968-4172-83c7-16f869b186ae,866c9d0d-4f6a-4ca6-b352-9e186b2e8478,b5bc5bd4-194b-41ab-8e3f-c45f25c028d0,4313bbc5-41fb-44dc-929a-99e224446525</v>
      </c>
    </row>
    <row r="79">
      <c r="A79" s="5">
        <v>309032.0</v>
      </c>
      <c r="B79" s="5" t="s">
        <v>86</v>
      </c>
      <c r="C79" s="6">
        <f t="array" ref="C79">XLOOKUP(A79, WorkforceSeniorityRank!A:A, WorkforceSeniorityRank!B:B, "", 0, 1)</f>
        <v>60</v>
      </c>
      <c r="D79" s="6" t="str">
        <f t="array" ref="D79">XLOOKUP(E79, RoleMaster!C:C, RoleMaster!H:H, "", 0, 1)</f>
        <v>909fe744-64e1-4430-af94-29049e4d5d61</v>
      </c>
      <c r="E79" s="6" t="str">
        <f t="array" ref="E79">XLOOKUP(A79, WorkforceRole!A:A, WorkforceRole!D:D, "", 0, 1)</f>
        <v>Truck Builder</v>
      </c>
      <c r="F79" s="7" t="str">
        <f t="array" ref="F79">XLOOKUP(A79, WorkforceCasualRank!A:A, WorkforceCasualRank!B:B, "", 0, 1)
</f>
        <v/>
      </c>
      <c r="G79" s="8" t="str">
        <f t="array" ref="G79">XLOOKUP(H79, GradeMaster!A:A, GradeMaster!B:B, "", 0, 1)</f>
        <v>4853a21f-bca1-407e-b7e1-d63f769a323e</v>
      </c>
      <c r="H79" s="6" t="str">
        <f t="array" ref="H79">XLOOKUP(A79, WorkforceGrade!A:A, WorkforceGrade!B:B, "", 0, 1)</f>
        <v>Grade 2</v>
      </c>
      <c r="I79" s="9" t="str">
        <f t="array" ref="I79">TEXTJOIN(",", TRUE, XLOOKUP(A79, WorkforceSkills!A:A, WorkforceSkills!C:C, "", 0, 1), XLOOKUP(A79, WorkforceSkills!A:A, WorkforceSkills!E:E, "", 0, 1), XLOOKUP(A79, WorkforceSkills!A:A, WorkforceSkills!G:G, "", 0, 1),  XLOOKUP(A79, WorkforceSkills!A:A, WorkforceSkills!I:I, "", 0, 1), XLOOKUP(A79, WorkforceSkills!A:A, WorkforceSkills!K:K, "", 0, 1), XLOOKUP(A79, WorkforceSkills!A:A, WorkforceSkills!M:M, "", 0, 1), XLOOKUP(A79, WorkforceSkills!A:A, WorkforceSkills!O:O, "", 0, 1), XLOOKUP(A79, WorkforceSkills!A:A, WorkforceSkills!Q:Q, "", 0, 1))
</f>
        <v/>
      </c>
    </row>
    <row r="80">
      <c r="A80" s="5">
        <v>309069.0</v>
      </c>
      <c r="B80" s="5" t="s">
        <v>87</v>
      </c>
      <c r="C80" s="6">
        <f t="array" ref="C80">XLOOKUP(A80, WorkforceSeniorityRank!A:A, WorkforceSeniorityRank!B:B, "", 0, 1)</f>
        <v>61</v>
      </c>
      <c r="D80" s="6" t="str">
        <f t="array" ref="D80">XLOOKUP(E80, RoleMaster!C:C, RoleMaster!H:H, "", 0, 1)</f>
        <v>909fe744-64e1-4430-af94-29049e4d5d61</v>
      </c>
      <c r="E80" s="6" t="str">
        <f t="array" ref="E80">XLOOKUP(A80, WorkforceRole!A:A, WorkforceRole!D:D, "", 0, 1)</f>
        <v>Truck Builder</v>
      </c>
      <c r="F80" s="7" t="str">
        <f t="array" ref="F80">XLOOKUP(A80, WorkforceCasualRank!A:A, WorkforceCasualRank!B:B, "", 0, 1)
</f>
        <v/>
      </c>
      <c r="G80" s="8" t="str">
        <f t="array" ref="G80">XLOOKUP(H80, GradeMaster!A:A, GradeMaster!B:B, "", 0, 1)</f>
        <v>4853a21f-bca1-407e-b7e1-d63f769a323e</v>
      </c>
      <c r="H80" s="6" t="str">
        <f t="array" ref="H80">XLOOKUP(A80, WorkforceGrade!A:A, WorkforceGrade!B:B, "", 0, 1)</f>
        <v>Grade 2</v>
      </c>
      <c r="I80" s="9" t="str">
        <f t="array" ref="I80">TEXTJOIN(",", TRUE, XLOOKUP(A80, WorkforceSkills!A:A, WorkforceSkills!C:C, "", 0, 1), XLOOKUP(A80, WorkforceSkills!A:A, WorkforceSkills!E:E, "", 0, 1), XLOOKUP(A80, WorkforceSkills!A:A, WorkforceSkills!G:G, "", 0, 1),  XLOOKUP(A80, WorkforceSkills!A:A, WorkforceSkills!I:I, "", 0, 1), XLOOKUP(A80, WorkforceSkills!A:A, WorkforceSkills!K:K, "", 0, 1), XLOOKUP(A80, WorkforceSkills!A:A, WorkforceSkills!M:M, "", 0, 1), XLOOKUP(A80, WorkforceSkills!A:A, WorkforceSkills!O:O, "", 0, 1), XLOOKUP(A80, WorkforceSkills!A:A, WorkforceSkills!Q:Q, "", 0, 1))
</f>
        <v/>
      </c>
    </row>
    <row r="81">
      <c r="A81" s="5">
        <v>309059.0</v>
      </c>
      <c r="B81" s="5" t="s">
        <v>88</v>
      </c>
      <c r="C81" s="6">
        <f t="array" ref="C81">XLOOKUP(A81, WorkforceSeniorityRank!A:A, WorkforceSeniorityRank!B:B, "", 0, 1)</f>
        <v>76</v>
      </c>
      <c r="D81" s="6" t="str">
        <f t="array" ref="D81">XLOOKUP(E81, RoleMaster!C:C, RoleMaster!H:H, "", 0, 1)</f>
        <v>909fe744-64e1-4430-af94-29049e4d5d61</v>
      </c>
      <c r="E81" s="6" t="str">
        <f t="array" ref="E81">XLOOKUP(A81, WorkforceRole!A:A, WorkforceRole!D:D, "", 0, 1)</f>
        <v>Truck Builder</v>
      </c>
      <c r="F81" s="7" t="str">
        <f t="array" ref="F81">XLOOKUP(A81, WorkforceCasualRank!A:A, WorkforceCasualRank!B:B, "", 0, 1)
</f>
        <v/>
      </c>
      <c r="G81" s="8" t="str">
        <f t="array" ref="G81">XLOOKUP(H81, GradeMaster!A:A, GradeMaster!B:B, "", 0, 1)</f>
        <v>4853a21f-bca1-407e-b7e1-d63f769a323e</v>
      </c>
      <c r="H81" s="6" t="str">
        <f t="array" ref="H81">XLOOKUP(A81, WorkforceGrade!A:A, WorkforceGrade!B:B, "", 0, 1)</f>
        <v>Grade 2</v>
      </c>
      <c r="I81" s="9" t="str">
        <f t="array" ref="I81">TEXTJOIN(",", TRUE, XLOOKUP(A81, WorkforceSkills!A:A, WorkforceSkills!C:C, "", 0, 1), XLOOKUP(A81, WorkforceSkills!A:A, WorkforceSkills!E:E, "", 0, 1), XLOOKUP(A81, WorkforceSkills!A:A, WorkforceSkills!G:G, "", 0, 1),  XLOOKUP(A81, WorkforceSkills!A:A, WorkforceSkills!I:I, "", 0, 1), XLOOKUP(A81, WorkforceSkills!A:A, WorkforceSkills!K:K, "", 0, 1), XLOOKUP(A81, WorkforceSkills!A:A, WorkforceSkills!M:M, "", 0, 1), XLOOKUP(A81, WorkforceSkills!A:A, WorkforceSkills!O:O, "", 0, 1), XLOOKUP(A81, WorkforceSkills!A:A, WorkforceSkills!Q:Q, "", 0, 1))
</f>
        <v/>
      </c>
    </row>
    <row r="82">
      <c r="A82" s="5">
        <v>309055.0</v>
      </c>
      <c r="B82" s="5" t="s">
        <v>89</v>
      </c>
      <c r="C82" s="6">
        <f t="array" ref="C82">XLOOKUP(A82, WorkforceSeniorityRank!A:A, WorkforceSeniorityRank!B:B, "", 0, 1)</f>
        <v>21</v>
      </c>
      <c r="D82" s="6" t="str">
        <f t="array" ref="D82">XLOOKUP(E82, RoleMaster!C:C, RoleMaster!H:H, "", 0, 1)</f>
        <v>909fe744-64e1-4430-af94-29049e4d5d61</v>
      </c>
      <c r="E82" s="6" t="str">
        <f t="array" ref="E82">XLOOKUP(A82, WorkforceRole!A:A, WorkforceRole!D:D, "", 0, 1)</f>
        <v>Truck Builder</v>
      </c>
      <c r="F82" s="7" t="str">
        <f t="array" ref="F82">XLOOKUP(A82, WorkforceCasualRank!A:A, WorkforceCasualRank!B:B, "", 0, 1)
</f>
        <v/>
      </c>
      <c r="G82" s="8" t="str">
        <f t="array" ref="G82">XLOOKUP(H82, GradeMaster!A:A, GradeMaster!B:B, "", 0, 1)</f>
        <v>ce62359d-cfe7-4992-994e-68c11c64f243</v>
      </c>
      <c r="H82" s="6" t="str">
        <f t="array" ref="H82">XLOOKUP(A82, WorkforceGrade!A:A, WorkforceGrade!B:B, "", 0, 1)</f>
        <v>Grade 1</v>
      </c>
      <c r="I82" s="9" t="str">
        <f t="array" ref="I82">TEXTJOIN(",", TRUE, XLOOKUP(A82, WorkforceSkills!A:A, WorkforceSkills!C:C, "", 0, 1), XLOOKUP(A82, WorkforceSkills!A:A, WorkforceSkills!E:E, "", 0, 1), XLOOKUP(A82, WorkforceSkills!A:A, WorkforceSkills!G:G, "", 0, 1),  XLOOKUP(A82, WorkforceSkills!A:A, WorkforceSkills!I:I, "", 0, 1), XLOOKUP(A82, WorkforceSkills!A:A, WorkforceSkills!K:K, "", 0, 1), XLOOKUP(A82, WorkforceSkills!A:A, WorkforceSkills!M:M, "", 0, 1), XLOOKUP(A82, WorkforceSkills!A:A, WorkforceSkills!O:O, "", 0, 1), XLOOKUP(A82, WorkforceSkills!A:A, WorkforceSkills!Q:Q, "", 0, 1))
</f>
        <v/>
      </c>
    </row>
    <row r="83">
      <c r="A83" s="5">
        <v>309065.0</v>
      </c>
      <c r="B83" s="5" t="s">
        <v>90</v>
      </c>
      <c r="C83" s="6">
        <f t="array" ref="C83">XLOOKUP(A83, WorkforceSeniorityRank!A:A, WorkforceSeniorityRank!B:B, "", 0, 1)</f>
        <v>80</v>
      </c>
      <c r="D83" s="6" t="str">
        <f t="array" ref="D83">XLOOKUP(E83, RoleMaster!C:C, RoleMaster!H:H, "", 0, 1)</f>
        <v>909fe744-64e1-4430-af94-29049e4d5d61</v>
      </c>
      <c r="E83" s="6" t="str">
        <f t="array" ref="E83">XLOOKUP(A83, WorkforceRole!A:A, WorkforceRole!D:D, "", 0, 1)</f>
        <v>Truck Builder</v>
      </c>
      <c r="F83" s="7" t="str">
        <f t="array" ref="F83">XLOOKUP(A83, WorkforceCasualRank!A:A, WorkforceCasualRank!B:B, "", 0, 1)
</f>
        <v/>
      </c>
      <c r="G83" s="8" t="str">
        <f t="array" ref="G83">XLOOKUP(H83, GradeMaster!A:A, GradeMaster!B:B, "", 0, 1)</f>
        <v>4853a21f-bca1-407e-b7e1-d63f769a323e</v>
      </c>
      <c r="H83" s="6" t="str">
        <f t="array" ref="H83">XLOOKUP(A83, WorkforceGrade!A:A, WorkforceGrade!B:B, "", 0, 1)</f>
        <v>Grade 2</v>
      </c>
      <c r="I83" s="9" t="str">
        <f t="array" ref="I83">TEXTJOIN(",", TRUE, XLOOKUP(A83, WorkforceSkills!A:A, WorkforceSkills!C:C, "", 0, 1), XLOOKUP(A83, WorkforceSkills!A:A, WorkforceSkills!E:E, "", 0, 1), XLOOKUP(A83, WorkforceSkills!A:A, WorkforceSkills!G:G, "", 0, 1),  XLOOKUP(A83, WorkforceSkills!A:A, WorkforceSkills!I:I, "", 0, 1), XLOOKUP(A83, WorkforceSkills!A:A, WorkforceSkills!K:K, "", 0, 1), XLOOKUP(A83, WorkforceSkills!A:A, WorkforceSkills!M:M, "", 0, 1), XLOOKUP(A83, WorkforceSkills!A:A, WorkforceSkills!O:O, "", 0, 1), XLOOKUP(A83, WorkforceSkills!A:A, WorkforceSkills!Q:Q, "", 0, 1))
</f>
        <v/>
      </c>
    </row>
    <row r="84">
      <c r="A84" s="5">
        <v>309054.0</v>
      </c>
      <c r="B84" s="5" t="s">
        <v>91</v>
      </c>
      <c r="C84" s="6">
        <f t="array" ref="C84">XLOOKUP(A84, WorkforceSeniorityRank!A:A, WorkforceSeniorityRank!B:B, "", 0, 1)</f>
        <v>62</v>
      </c>
      <c r="D84" s="6" t="str">
        <f t="array" ref="D84">XLOOKUP(E84, RoleMaster!C:C, RoleMaster!H:H, "", 0, 1)</f>
        <v>909fe744-64e1-4430-af94-29049e4d5d61</v>
      </c>
      <c r="E84" s="6" t="str">
        <f t="array" ref="E84">XLOOKUP(A84, WorkforceRole!A:A, WorkforceRole!D:D, "", 0, 1)</f>
        <v>Truck Builder</v>
      </c>
      <c r="F84" s="7" t="str">
        <f t="array" ref="F84">XLOOKUP(A84, WorkforceCasualRank!A:A, WorkforceCasualRank!B:B, "", 0, 1)
</f>
        <v/>
      </c>
      <c r="G84" s="8" t="str">
        <f t="array" ref="G84">XLOOKUP(H84, GradeMaster!A:A, GradeMaster!B:B, "", 0, 1)</f>
        <v>4853a21f-bca1-407e-b7e1-d63f769a323e</v>
      </c>
      <c r="H84" s="6" t="str">
        <f t="array" ref="H84">XLOOKUP(A84, WorkforceGrade!A:A, WorkforceGrade!B:B, "", 0, 1)</f>
        <v>Grade 2</v>
      </c>
      <c r="I84" s="9" t="str">
        <f t="array" ref="I84">TEXTJOIN(",", TRUE, XLOOKUP(A84, WorkforceSkills!A:A, WorkforceSkills!C:C, "", 0, 1), XLOOKUP(A84, WorkforceSkills!A:A, WorkforceSkills!E:E, "", 0, 1), XLOOKUP(A84, WorkforceSkills!A:A, WorkforceSkills!G:G, "", 0, 1),  XLOOKUP(A84, WorkforceSkills!A:A, WorkforceSkills!I:I, "", 0, 1), XLOOKUP(A84, WorkforceSkills!A:A, WorkforceSkills!K:K, "", 0, 1), XLOOKUP(A84, WorkforceSkills!A:A, WorkforceSkills!M:M, "", 0, 1), XLOOKUP(A84, WorkforceSkills!A:A, WorkforceSkills!O:O, "", 0, 1), XLOOKUP(A84, WorkforceSkills!A:A, WorkforceSkills!Q:Q, "", 0, 1))
</f>
        <v/>
      </c>
    </row>
    <row r="85">
      <c r="A85" s="5">
        <v>308741.0</v>
      </c>
      <c r="B85" s="5" t="s">
        <v>92</v>
      </c>
      <c r="C85" s="6">
        <f t="array" ref="C85">XLOOKUP(A85, WorkforceSeniorityRank!A:A, WorkforceSeniorityRank!B:B, "", 0, 1)</f>
        <v>102</v>
      </c>
      <c r="D85" s="6" t="str">
        <f t="array" ref="D85">XLOOKUP(E85, RoleMaster!C:C, RoleMaster!H:H, "", 0, 1)</f>
        <v>dec8619b-903f-480e-a552-b9ad9b97025f</v>
      </c>
      <c r="E85" s="6" t="str">
        <f t="array" ref="E85">XLOOKUP(A85, WorkforceRole!A:A, WorkforceRole!D:D, "", 0, 1)</f>
        <v>RT Builder</v>
      </c>
      <c r="F85" s="7" t="str">
        <f t="array" ref="F85">XLOOKUP(A85, WorkforceCasualRank!A:A, WorkforceCasualRank!B:B, "", 0, 1)
</f>
        <v/>
      </c>
      <c r="G85" s="8" t="str">
        <f t="array" ref="G85">XLOOKUP(H85, GradeMaster!A:A, GradeMaster!B:B, "", 0, 1)</f>
        <v>4853a21f-bca1-407e-b7e1-d63f769a323e</v>
      </c>
      <c r="H85" s="6" t="str">
        <f t="array" ref="H85">XLOOKUP(A85, WorkforceGrade!A:A, WorkforceGrade!B:B, "", 0, 1)</f>
        <v>Grade 2</v>
      </c>
      <c r="I85" s="9" t="str">
        <f t="array" ref="I85">TEXTJOIN(",", TRUE, XLOOKUP(A85, WorkforceSkills!A:A, WorkforceSkills!C:C, "", 0, 1), XLOOKUP(A85, WorkforceSkills!A:A, WorkforceSkills!E:E, "", 0, 1), XLOOKUP(A85, WorkforceSkills!A:A, WorkforceSkills!G:G, "", 0, 1),  XLOOKUP(A85, WorkforceSkills!A:A, WorkforceSkills!I:I, "", 0, 1), XLOOKUP(A85, WorkforceSkills!A:A, WorkforceSkills!K:K, "", 0, 1), XLOOKUP(A85, WorkforceSkills!A:A, WorkforceSkills!M:M, "", 0, 1), XLOOKUP(A85, WorkforceSkills!A:A, WorkforceSkills!O:O, "", 0, 1), XLOOKUP(A85, WorkforceSkills!A:A, WorkforceSkills!Q:Q, "", 0, 1))
</f>
        <v/>
      </c>
    </row>
    <row r="86">
      <c r="A86" s="5">
        <v>309024.0</v>
      </c>
      <c r="B86" s="5" t="s">
        <v>93</v>
      </c>
      <c r="C86" s="6">
        <f t="array" ref="C86">XLOOKUP(A86, WorkforceSeniorityRank!A:A, WorkforceSeniorityRank!B:B, "", 0, 1)</f>
        <v>63</v>
      </c>
      <c r="D86" s="6" t="str">
        <f t="array" ref="D86">XLOOKUP(E86, RoleMaster!C:C, RoleMaster!H:H, "", 0, 1)</f>
        <v>2615173f-0c73-47c2-9e5e-71c4134616de</v>
      </c>
      <c r="E86" s="6" t="str">
        <f t="array" ref="E86">XLOOKUP(A86, WorkforceRole!A:A, WorkforceRole!D:D, "", 0, 1)</f>
        <v>LCV Builder</v>
      </c>
      <c r="F86" s="7" t="str">
        <f t="array" ref="F86">XLOOKUP(A86, WorkforceCasualRank!A:A, WorkforceCasualRank!B:B, "", 0, 1)
</f>
        <v/>
      </c>
      <c r="G86" s="8" t="str">
        <f t="array" ref="G86">XLOOKUP(H86, GradeMaster!A:A, GradeMaster!B:B, "", 0, 1)</f>
        <v>4853a21f-bca1-407e-b7e1-d63f769a323e</v>
      </c>
      <c r="H86" s="6" t="str">
        <f t="array" ref="H86">XLOOKUP(A86, WorkforceGrade!A:A, WorkforceGrade!B:B, "", 0, 1)</f>
        <v>Grade 2</v>
      </c>
      <c r="I86" s="9" t="str">
        <f t="array" ref="I86">TEXTJOIN(",", TRUE, XLOOKUP(A86, WorkforceSkills!A:A, WorkforceSkills!C:C, "", 0, 1), XLOOKUP(A86, WorkforceSkills!A:A, WorkforceSkills!E:E, "", 0, 1), XLOOKUP(A86, WorkforceSkills!A:A, WorkforceSkills!G:G, "", 0, 1),  XLOOKUP(A86, WorkforceSkills!A:A, WorkforceSkills!I:I, "", 0, 1), XLOOKUP(A86, WorkforceSkills!A:A, WorkforceSkills!K:K, "", 0, 1), XLOOKUP(A86, WorkforceSkills!A:A, WorkforceSkills!M:M, "", 0, 1), XLOOKUP(A86, WorkforceSkills!A:A, WorkforceSkills!O:O, "", 0, 1), XLOOKUP(A86, WorkforceSkills!A:A, WorkforceSkills!Q:Q, "", 0, 1))
</f>
        <v/>
      </c>
    </row>
    <row r="87">
      <c r="A87" s="5">
        <v>309073.0</v>
      </c>
      <c r="B87" s="5" t="s">
        <v>94</v>
      </c>
      <c r="C87" s="6">
        <f t="array" ref="C87">XLOOKUP(A87, WorkforceSeniorityRank!A:A, WorkforceSeniorityRank!B:B, "", 0, 1)</f>
        <v>92</v>
      </c>
      <c r="D87" s="6" t="str">
        <f t="array" ref="D87">XLOOKUP(E87, RoleMaster!C:C, RoleMaster!H:H, "", 0, 1)</f>
        <v>dec8619b-903f-480e-a552-b9ad9b97025f</v>
      </c>
      <c r="E87" s="6" t="str">
        <f t="array" ref="E87">XLOOKUP(A87, WorkforceRole!A:A, WorkforceRole!D:D, "", 0, 1)</f>
        <v>RT Builder</v>
      </c>
      <c r="F87" s="7" t="str">
        <f t="array" ref="F87">XLOOKUP(A87, WorkforceCasualRank!A:A, WorkforceCasualRank!B:B, "", 0, 1)
</f>
        <v/>
      </c>
      <c r="G87" s="8" t="str">
        <f t="array" ref="G87">XLOOKUP(H87, GradeMaster!A:A, GradeMaster!B:B, "", 0, 1)</f>
        <v>4853a21f-bca1-407e-b7e1-d63f769a323e</v>
      </c>
      <c r="H87" s="6" t="str">
        <f t="array" ref="H87">XLOOKUP(A87, WorkforceGrade!A:A, WorkforceGrade!B:B, "", 0, 1)</f>
        <v>Grade 2</v>
      </c>
      <c r="I87" s="9" t="str">
        <f t="array" ref="I87">TEXTJOIN(",", TRUE, XLOOKUP(A87, WorkforceSkills!A:A, WorkforceSkills!C:C, "", 0, 1), XLOOKUP(A87, WorkforceSkills!A:A, WorkforceSkills!E:E, "", 0, 1), XLOOKUP(A87, WorkforceSkills!A:A, WorkforceSkills!G:G, "", 0, 1),  XLOOKUP(A87, WorkforceSkills!A:A, WorkforceSkills!I:I, "", 0, 1), XLOOKUP(A87, WorkforceSkills!A:A, WorkforceSkills!K:K, "", 0, 1), XLOOKUP(A87, WorkforceSkills!A:A, WorkforceSkills!M:M, "", 0, 1), XLOOKUP(A87, WorkforceSkills!A:A, WorkforceSkills!O:O, "", 0, 1), XLOOKUP(A87, WorkforceSkills!A:A, WorkforceSkills!Q:Q, "", 0, 1))
</f>
        <v/>
      </c>
    </row>
    <row r="88">
      <c r="A88" s="5">
        <v>309082.0</v>
      </c>
      <c r="B88" s="5" t="s">
        <v>95</v>
      </c>
      <c r="C88" s="6">
        <f t="array" ref="C88">XLOOKUP(A88, WorkforceSeniorityRank!A:A, WorkforceSeniorityRank!B:B, "", 0, 1)</f>
        <v>22</v>
      </c>
      <c r="D88" s="6" t="str">
        <f t="array" ref="D88">XLOOKUP(E88, RoleMaster!C:C, RoleMaster!H:H, "", 0, 1)</f>
        <v>909fe744-64e1-4430-af94-29049e4d5d61</v>
      </c>
      <c r="E88" s="6" t="str">
        <f t="array" ref="E88">XLOOKUP(A88, WorkforceRole!A:A, WorkforceRole!D:D, "", 0, 1)</f>
        <v>Truck Builder</v>
      </c>
      <c r="F88" s="7" t="str">
        <f t="array" ref="F88">XLOOKUP(A88, WorkforceCasualRank!A:A, WorkforceCasualRank!B:B, "", 0, 1)
</f>
        <v/>
      </c>
      <c r="G88" s="8" t="str">
        <f t="array" ref="G88">XLOOKUP(H88, GradeMaster!A:A, GradeMaster!B:B, "", 0, 1)</f>
        <v>ce62359d-cfe7-4992-994e-68c11c64f243</v>
      </c>
      <c r="H88" s="6" t="str">
        <f t="array" ref="H88">XLOOKUP(A88, WorkforceGrade!A:A, WorkforceGrade!B:B, "", 0, 1)</f>
        <v>Grade 1</v>
      </c>
      <c r="I88" s="9" t="str">
        <f t="array" ref="I88">TEXTJOIN(",", TRUE, XLOOKUP(A88, WorkforceSkills!A:A, WorkforceSkills!C:C, "", 0, 1), XLOOKUP(A88, WorkforceSkills!A:A, WorkforceSkills!E:E, "", 0, 1), XLOOKUP(A88, WorkforceSkills!A:A, WorkforceSkills!G:G, "", 0, 1),  XLOOKUP(A88, WorkforceSkills!A:A, WorkforceSkills!I:I, "", 0, 1), XLOOKUP(A88, WorkforceSkills!A:A, WorkforceSkills!K:K, "", 0, 1), XLOOKUP(A88, WorkforceSkills!A:A, WorkforceSkills!M:M, "", 0, 1), XLOOKUP(A88, WorkforceSkills!A:A, WorkforceSkills!O:O, "", 0, 1), XLOOKUP(A88, WorkforceSkills!A:A, WorkforceSkills!Q:Q, "", 0, 1))
</f>
        <v/>
      </c>
    </row>
    <row r="89">
      <c r="A89" s="5">
        <v>309091.0</v>
      </c>
      <c r="B89" s="5" t="s">
        <v>96</v>
      </c>
      <c r="C89" s="6">
        <f t="array" ref="C89">XLOOKUP(A89, WorkforceSeniorityRank!A:A, WorkforceSeniorityRank!B:B, "", 0, 1)</f>
        <v>64</v>
      </c>
      <c r="D89" s="6" t="str">
        <f t="array" ref="D89">XLOOKUP(E89, RoleMaster!C:C, RoleMaster!H:H, "", 0, 1)</f>
        <v>909fe744-64e1-4430-af94-29049e4d5d61</v>
      </c>
      <c r="E89" s="6" t="str">
        <f t="array" ref="E89">XLOOKUP(A89, WorkforceRole!A:A, WorkforceRole!D:D, "", 0, 1)</f>
        <v>Truck Builder</v>
      </c>
      <c r="F89" s="7" t="str">
        <f t="array" ref="F89">XLOOKUP(A89, WorkforceCasualRank!A:A, WorkforceCasualRank!B:B, "", 0, 1)
</f>
        <v/>
      </c>
      <c r="G89" s="8" t="str">
        <f t="array" ref="G89">XLOOKUP(H89, GradeMaster!A:A, GradeMaster!B:B, "", 0, 1)</f>
        <v>4853a21f-bca1-407e-b7e1-d63f769a323e</v>
      </c>
      <c r="H89" s="6" t="str">
        <f t="array" ref="H89">XLOOKUP(A89, WorkforceGrade!A:A, WorkforceGrade!B:B, "", 0, 1)</f>
        <v>Grade 2</v>
      </c>
      <c r="I89" s="9" t="str">
        <f t="array" ref="I89">TEXTJOIN(",", TRUE, XLOOKUP(A89, WorkforceSkills!A:A, WorkforceSkills!C:C, "", 0, 1), XLOOKUP(A89, WorkforceSkills!A:A, WorkforceSkills!E:E, "", 0, 1), XLOOKUP(A89, WorkforceSkills!A:A, WorkforceSkills!G:G, "", 0, 1),  XLOOKUP(A89, WorkforceSkills!A:A, WorkforceSkills!I:I, "", 0, 1), XLOOKUP(A89, WorkforceSkills!A:A, WorkforceSkills!K:K, "", 0, 1), XLOOKUP(A89, WorkforceSkills!A:A, WorkforceSkills!M:M, "", 0, 1), XLOOKUP(A89, WorkforceSkills!A:A, WorkforceSkills!O:O, "", 0, 1), XLOOKUP(A89, WorkforceSkills!A:A, WorkforceSkills!Q:Q, "", 0, 1))
</f>
        <v/>
      </c>
    </row>
    <row r="90">
      <c r="A90" s="5">
        <v>309094.0</v>
      </c>
      <c r="B90" s="5" t="s">
        <v>97</v>
      </c>
      <c r="C90" s="6">
        <f t="array" ref="C90">XLOOKUP(A90, WorkforceSeniorityRank!A:A, WorkforceSeniorityRank!B:B, "", 0, 1)</f>
        <v>65</v>
      </c>
      <c r="D90" s="6" t="str">
        <f t="array" ref="D90">XLOOKUP(E90, RoleMaster!C:C, RoleMaster!H:H, "", 0, 1)</f>
        <v>909fe744-64e1-4430-af94-29049e4d5d61</v>
      </c>
      <c r="E90" s="6" t="str">
        <f t="array" ref="E90">XLOOKUP(A90, WorkforceRole!A:A, WorkforceRole!D:D, "", 0, 1)</f>
        <v>Truck Builder</v>
      </c>
      <c r="F90" s="7" t="str">
        <f t="array" ref="F90">XLOOKUP(A90, WorkforceCasualRank!A:A, WorkforceCasualRank!B:B, "", 0, 1)
</f>
        <v/>
      </c>
      <c r="G90" s="8" t="str">
        <f t="array" ref="G90">XLOOKUP(H90, GradeMaster!A:A, GradeMaster!B:B, "", 0, 1)</f>
        <v>4853a21f-bca1-407e-b7e1-d63f769a323e</v>
      </c>
      <c r="H90" s="6" t="str">
        <f t="array" ref="H90">XLOOKUP(A90, WorkforceGrade!A:A, WorkforceGrade!B:B, "", 0, 1)</f>
        <v>Grade 2</v>
      </c>
      <c r="I90" s="9" t="str">
        <f t="array" ref="I90">TEXTJOIN(",", TRUE, XLOOKUP(A90, WorkforceSkills!A:A, WorkforceSkills!C:C, "", 0, 1), XLOOKUP(A90, WorkforceSkills!A:A, WorkforceSkills!E:E, "", 0, 1), XLOOKUP(A90, WorkforceSkills!A:A, WorkforceSkills!G:G, "", 0, 1),  XLOOKUP(A90, WorkforceSkills!A:A, WorkforceSkills!I:I, "", 0, 1), XLOOKUP(A90, WorkforceSkills!A:A, WorkforceSkills!K:K, "", 0, 1), XLOOKUP(A90, WorkforceSkills!A:A, WorkforceSkills!M:M, "", 0, 1), XLOOKUP(A90, WorkforceSkills!A:A, WorkforceSkills!O:O, "", 0, 1), XLOOKUP(A90, WorkforceSkills!A:A, WorkforceSkills!Q:Q, "", 0, 1))
</f>
        <v/>
      </c>
    </row>
    <row r="91">
      <c r="A91" s="5">
        <v>309062.0</v>
      </c>
      <c r="B91" s="5" t="s">
        <v>98</v>
      </c>
      <c r="C91" s="6">
        <f t="array" ref="C91">XLOOKUP(A91, WorkforceSeniorityRank!A:A, WorkforceSeniorityRank!B:B, "", 0, 1)</f>
        <v>82</v>
      </c>
      <c r="D91" s="6" t="str">
        <f t="array" ref="D91">XLOOKUP(E91, RoleMaster!C:C, RoleMaster!H:H, "", 0, 1)</f>
        <v>909fe744-64e1-4430-af94-29049e4d5d61</v>
      </c>
      <c r="E91" s="6" t="str">
        <f t="array" ref="E91">XLOOKUP(A91, WorkforceRole!A:A, WorkforceRole!D:D, "", 0, 1)</f>
        <v>Truck Builder</v>
      </c>
      <c r="F91" s="7" t="str">
        <f t="array" ref="F91">XLOOKUP(A91, WorkforceCasualRank!A:A, WorkforceCasualRank!B:B, "", 0, 1)
</f>
        <v/>
      </c>
      <c r="G91" s="8" t="str">
        <f t="array" ref="G91">XLOOKUP(H91, GradeMaster!A:A, GradeMaster!B:B, "", 0, 1)</f>
        <v>4853a21f-bca1-407e-b7e1-d63f769a323e</v>
      </c>
      <c r="H91" s="6" t="str">
        <f t="array" ref="H91">XLOOKUP(A91, WorkforceGrade!A:A, WorkforceGrade!B:B, "", 0, 1)</f>
        <v>Grade 2</v>
      </c>
      <c r="I91" s="9" t="str">
        <f t="array" ref="I91">TEXTJOIN(",", TRUE, XLOOKUP(A91, WorkforceSkills!A:A, WorkforceSkills!C:C, "", 0, 1), XLOOKUP(A91, WorkforceSkills!A:A, WorkforceSkills!E:E, "", 0, 1), XLOOKUP(A91, WorkforceSkills!A:A, WorkforceSkills!G:G, "", 0, 1),  XLOOKUP(A91, WorkforceSkills!A:A, WorkforceSkills!I:I, "", 0, 1), XLOOKUP(A91, WorkforceSkills!A:A, WorkforceSkills!K:K, "", 0, 1), XLOOKUP(A91, WorkforceSkills!A:A, WorkforceSkills!M:M, "", 0, 1), XLOOKUP(A91, WorkforceSkills!A:A, WorkforceSkills!O:O, "", 0, 1), XLOOKUP(A91, WorkforceSkills!A:A, WorkforceSkills!Q:Q, "", 0, 1))
</f>
        <v/>
      </c>
    </row>
    <row r="92">
      <c r="A92" s="5">
        <v>309018.0</v>
      </c>
      <c r="B92" s="5" t="s">
        <v>99</v>
      </c>
      <c r="C92" s="6">
        <f t="array" ref="C92">XLOOKUP(A92, WorkforceSeniorityRank!A:A, WorkforceSeniorityRank!B:B, "", 0, 1)</f>
        <v>311</v>
      </c>
      <c r="D92" s="6" t="str">
        <f t="array" ref="D92">XLOOKUP(E92, RoleMaster!C:C, RoleMaster!H:H, "", 0, 1)</f>
        <v>687f3dde-d1ad-4f4b-8c60-91a31eefb0fc</v>
      </c>
      <c r="E92" s="6" t="str">
        <f t="array" ref="E92">XLOOKUP(A92, WorkforceRole!A:A, WorkforceRole!D:D, "", 0, 1)</f>
        <v>Tyre Trucker</v>
      </c>
      <c r="F92" s="7">
        <f t="array" ref="F92">XLOOKUP(A92, WorkforceCasualRank!A:A, WorkforceCasualRank!B:B, "", 0, 1)
</f>
        <v>14</v>
      </c>
      <c r="G92" s="8" t="str">
        <f t="array" ref="G92">XLOOKUP(H92, GradeMaster!A:A, GradeMaster!B:B, "", 0, 1)</f>
        <v>6bb027c9-c54d-45fc-9887-0bacc308d30a</v>
      </c>
      <c r="H92" s="6" t="str">
        <f t="array" ref="H92">XLOOKUP(A92, WorkforceGrade!A:A, WorkforceGrade!B:B, "", 0, 1)</f>
        <v>Grade 6</v>
      </c>
      <c r="I92" s="9" t="str">
        <f t="array" ref="I92">TEXTJOIN(",", TRUE, XLOOKUP(A92, WorkforceSkills!A:A, WorkforceSkills!C:C, "", 0, 1), XLOOKUP(A92, WorkforceSkills!A:A, WorkforceSkills!E:E, "", 0, 1), XLOOKUP(A92, WorkforceSkills!A:A, WorkforceSkills!G:G, "", 0, 1),  XLOOKUP(A92, WorkforceSkills!A:A, WorkforceSkills!I:I, "", 0, 1), XLOOKUP(A92, WorkforceSkills!A:A, WorkforceSkills!K:K, "", 0, 1), XLOOKUP(A92, WorkforceSkills!A:A, WorkforceSkills!M:M, "", 0, 1), XLOOKUP(A92, WorkforceSkills!A:A, WorkforceSkills!O:O, "", 0, 1), XLOOKUP(A92, WorkforceSkills!A:A, WorkforceSkills!Q:Q, "", 0, 1))
</f>
        <v>aea7ed55-e968-4172-83c7-16f869b186ae,866c9d0d-4f6a-4ca6-b352-9e186b2e8478,b5bc5bd4-194b-41ab-8e3f-c45f25c028d0,4313bbc5-41fb-44dc-929a-99e224446525</v>
      </c>
    </row>
    <row r="93">
      <c r="A93" s="5">
        <v>309023.0</v>
      </c>
      <c r="B93" s="5" t="s">
        <v>100</v>
      </c>
      <c r="C93" s="6">
        <f t="array" ref="C93">XLOOKUP(A93, WorkforceSeniorityRank!A:A, WorkforceSeniorityRank!B:B, "", 0, 1)</f>
        <v>70</v>
      </c>
      <c r="D93" s="6" t="str">
        <f t="array" ref="D93">XLOOKUP(E93, RoleMaster!C:C, RoleMaster!H:H, "", 0, 1)</f>
        <v>2615173f-0c73-47c2-9e5e-71c4134616de</v>
      </c>
      <c r="E93" s="6" t="str">
        <f t="array" ref="E93">XLOOKUP(A93, WorkforceRole!A:A, WorkforceRole!D:D, "", 0, 1)</f>
        <v>LCV Builder</v>
      </c>
      <c r="F93" s="7" t="str">
        <f t="array" ref="F93">XLOOKUP(A93, WorkforceCasualRank!A:A, WorkforceCasualRank!B:B, "", 0, 1)
</f>
        <v/>
      </c>
      <c r="G93" s="8" t="str">
        <f t="array" ref="G93">XLOOKUP(H93, GradeMaster!A:A, GradeMaster!B:B, "", 0, 1)</f>
        <v>4853a21f-bca1-407e-b7e1-d63f769a323e</v>
      </c>
      <c r="H93" s="6" t="str">
        <f t="array" ref="H93">XLOOKUP(A93, WorkforceGrade!A:A, WorkforceGrade!B:B, "", 0, 1)</f>
        <v>Grade 2</v>
      </c>
      <c r="I93" s="9" t="str">
        <f t="array" ref="I93">TEXTJOIN(",", TRUE, XLOOKUP(A93, WorkforceSkills!A:A, WorkforceSkills!C:C, "", 0, 1), XLOOKUP(A93, WorkforceSkills!A:A, WorkforceSkills!E:E, "", 0, 1), XLOOKUP(A93, WorkforceSkills!A:A, WorkforceSkills!G:G, "", 0, 1),  XLOOKUP(A93, WorkforceSkills!A:A, WorkforceSkills!I:I, "", 0, 1), XLOOKUP(A93, WorkforceSkills!A:A, WorkforceSkills!K:K, "", 0, 1), XLOOKUP(A93, WorkforceSkills!A:A, WorkforceSkills!M:M, "", 0, 1), XLOOKUP(A93, WorkforceSkills!A:A, WorkforceSkills!O:O, "", 0, 1), XLOOKUP(A93, WorkforceSkills!A:A, WorkforceSkills!Q:Q, "", 0, 1))
</f>
        <v/>
      </c>
    </row>
    <row r="94">
      <c r="A94" s="5">
        <v>309131.0</v>
      </c>
      <c r="B94" s="5" t="s">
        <v>101</v>
      </c>
      <c r="C94" s="6">
        <f t="array" ref="C94">XLOOKUP(A94, WorkforceSeniorityRank!A:A, WorkforceSeniorityRank!B:B, "", 0, 1)</f>
        <v>103</v>
      </c>
      <c r="D94" s="6" t="str">
        <f t="array" ref="D94">XLOOKUP(E94, RoleMaster!C:C, RoleMaster!H:H, "", 0, 1)</f>
        <v>dec8619b-903f-480e-a552-b9ad9b97025f</v>
      </c>
      <c r="E94" s="6" t="str">
        <f t="array" ref="E94">XLOOKUP(A94, WorkforceRole!A:A, WorkforceRole!D:D, "", 0, 1)</f>
        <v>RT Builder</v>
      </c>
      <c r="F94" s="7" t="str">
        <f t="array" ref="F94">XLOOKUP(A94, WorkforceCasualRank!A:A, WorkforceCasualRank!B:B, "", 0, 1)
</f>
        <v/>
      </c>
      <c r="G94" s="8" t="str">
        <f t="array" ref="G94">XLOOKUP(H94, GradeMaster!A:A, GradeMaster!B:B, "", 0, 1)</f>
        <v>4853a21f-bca1-407e-b7e1-d63f769a323e</v>
      </c>
      <c r="H94" s="6" t="str">
        <f t="array" ref="H94">XLOOKUP(A94, WorkforceGrade!A:A, WorkforceGrade!B:B, "", 0, 1)</f>
        <v>Grade 2</v>
      </c>
      <c r="I94" s="9" t="str">
        <f t="array" ref="I94">TEXTJOIN(",", TRUE, XLOOKUP(A94, WorkforceSkills!A:A, WorkforceSkills!C:C, "", 0, 1), XLOOKUP(A94, WorkforceSkills!A:A, WorkforceSkills!E:E, "", 0, 1), XLOOKUP(A94, WorkforceSkills!A:A, WorkforceSkills!G:G, "", 0, 1),  XLOOKUP(A94, WorkforceSkills!A:A, WorkforceSkills!I:I, "", 0, 1), XLOOKUP(A94, WorkforceSkills!A:A, WorkforceSkills!K:K, "", 0, 1), XLOOKUP(A94, WorkforceSkills!A:A, WorkforceSkills!M:M, "", 0, 1), XLOOKUP(A94, WorkforceSkills!A:A, WorkforceSkills!O:O, "", 0, 1), XLOOKUP(A94, WorkforceSkills!A:A, WorkforceSkills!Q:Q, "", 0, 1))
</f>
        <v/>
      </c>
    </row>
    <row r="95">
      <c r="A95" s="5">
        <v>309142.0</v>
      </c>
      <c r="B95" s="5" t="s">
        <v>102</v>
      </c>
      <c r="C95" s="6">
        <f t="array" ref="C95">XLOOKUP(A95, WorkforceSeniorityRank!A:A, WorkforceSeniorityRank!B:B, "", 0, 1)</f>
        <v>250</v>
      </c>
      <c r="D95" s="6" t="str">
        <f t="array" ref="D95">XLOOKUP(E95, RoleMaster!C:C, RoleMaster!H:H, "", 0, 1)</f>
        <v>aea7ed55-e968-4172-83c7-16f869b186ae</v>
      </c>
      <c r="E95" s="6" t="str">
        <f t="array" ref="E95">XLOOKUP(A95, WorkforceRole!A:A, WorkforceRole!D:D, "", 0, 1)</f>
        <v>Truck Serviceman</v>
      </c>
      <c r="F95" s="7">
        <f t="array" ref="F95">XLOOKUP(A95, WorkforceCasualRank!A:A, WorkforceCasualRank!B:B, "", 0, 1)
</f>
        <v>15</v>
      </c>
      <c r="G95" s="8" t="str">
        <f t="array" ref="G95">XLOOKUP(H95, GradeMaster!A:A, GradeMaster!B:B, "", 0, 1)</f>
        <v>3d17a6e1-bc94-4c7f-ad26-234ce6cd65be</v>
      </c>
      <c r="H95" s="6" t="str">
        <f t="array" ref="H95">XLOOKUP(A95, WorkforceGrade!A:A, WorkforceGrade!B:B, "", 0, 1)</f>
        <v>Grade 5</v>
      </c>
      <c r="I95" s="9" t="str">
        <f t="array" ref="I95">TEXTJOIN(",", TRUE, XLOOKUP(A95, WorkforceSkills!A:A, WorkforceSkills!C:C, "", 0, 1), XLOOKUP(A95, WorkforceSkills!A:A, WorkforceSkills!E:E, "", 0, 1), XLOOKUP(A95, WorkforceSkills!A:A, WorkforceSkills!G:G, "", 0, 1),  XLOOKUP(A95, WorkforceSkills!A:A, WorkforceSkills!I:I, "", 0, 1), XLOOKUP(A95, WorkforceSkills!A:A, WorkforceSkills!K:K, "", 0, 1), XLOOKUP(A95, WorkforceSkills!A:A, WorkforceSkills!M:M, "", 0, 1), XLOOKUP(A95, WorkforceSkills!A:A, WorkforceSkills!O:O, "", 0, 1), XLOOKUP(A95, WorkforceSkills!A:A, WorkforceSkills!Q:Q, "", 0, 1))
</f>
        <v>909fe744-64e1-4430-af94-29049e4d5d61,aea7ed55-e968-4172-83c7-16f869b186ae,866c9d0d-4f6a-4ca6-b352-9e186b2e8478,b5bc5bd4-194b-41ab-8e3f-c45f25c028d0,4313bbc5-41fb-44dc-929a-99e224446525</v>
      </c>
    </row>
    <row r="96">
      <c r="A96" s="5">
        <v>309141.0</v>
      </c>
      <c r="B96" s="5" t="s">
        <v>103</v>
      </c>
      <c r="C96" s="6">
        <f t="array" ref="C96">XLOOKUP(A96, WorkforceSeniorityRank!A:A, WorkforceSeniorityRank!B:B, "", 0, 1)</f>
        <v>73</v>
      </c>
      <c r="D96" s="6" t="str">
        <f t="array" ref="D96">XLOOKUP(E96, RoleMaster!C:C, RoleMaster!H:H, "", 0, 1)</f>
        <v>02277ce1-f087-4cbe-9f34-70b6fbc21924</v>
      </c>
      <c r="E96" s="6" t="str">
        <f t="array" ref="E96">XLOOKUP(A96, WorkforceRole!A:A, WorkforceRole!D:D, "", 0, 1)</f>
        <v>OTR Builder</v>
      </c>
      <c r="F96" s="7" t="str">
        <f t="array" ref="F96">XLOOKUP(A96, WorkforceCasualRank!A:A, WorkforceCasualRank!B:B, "", 0, 1)
</f>
        <v/>
      </c>
      <c r="G96" s="8" t="str">
        <f t="array" ref="G96">XLOOKUP(H96, GradeMaster!A:A, GradeMaster!B:B, "", 0, 1)</f>
        <v>4853a21f-bca1-407e-b7e1-d63f769a323e</v>
      </c>
      <c r="H96" s="6" t="str">
        <f t="array" ref="H96">XLOOKUP(A96, WorkforceGrade!A:A, WorkforceGrade!B:B, "", 0, 1)</f>
        <v>Grade 2</v>
      </c>
      <c r="I96" s="9" t="str">
        <f t="array" ref="I96">TEXTJOIN(",", TRUE, XLOOKUP(A96, WorkforceSkills!A:A, WorkforceSkills!C:C, "", 0, 1), XLOOKUP(A96, WorkforceSkills!A:A, WorkforceSkills!E:E, "", 0, 1), XLOOKUP(A96, WorkforceSkills!A:A, WorkforceSkills!G:G, "", 0, 1),  XLOOKUP(A96, WorkforceSkills!A:A, WorkforceSkills!I:I, "", 0, 1), XLOOKUP(A96, WorkforceSkills!A:A, WorkforceSkills!K:K, "", 0, 1), XLOOKUP(A96, WorkforceSkills!A:A, WorkforceSkills!M:M, "", 0, 1), XLOOKUP(A96, WorkforceSkills!A:A, WorkforceSkills!O:O, "", 0, 1), XLOOKUP(A96, WorkforceSkills!A:A, WorkforceSkills!Q:Q, "", 0, 1))
</f>
        <v/>
      </c>
    </row>
    <row r="97">
      <c r="A97" s="5">
        <v>309151.0</v>
      </c>
      <c r="B97" s="5" t="s">
        <v>104</v>
      </c>
      <c r="C97" s="6">
        <f t="array" ref="C97">XLOOKUP(A97, WorkforceSeniorityRank!A:A, WorkforceSeniorityRank!B:B, "", 0, 1)</f>
        <v>128</v>
      </c>
      <c r="D97" s="6" t="str">
        <f t="array" ref="D97">XLOOKUP(E97, RoleMaster!C:C, RoleMaster!H:H, "", 0, 1)</f>
        <v>909fe744-64e1-4430-af94-29049e4d5d61</v>
      </c>
      <c r="E97" s="6" t="str">
        <f t="array" ref="E97">XLOOKUP(A97, WorkforceRole!A:A, WorkforceRole!D:D, "", 0, 1)</f>
        <v>Truck Builder</v>
      </c>
      <c r="F97" s="7" t="str">
        <f t="array" ref="F97">XLOOKUP(A97, WorkforceCasualRank!A:A, WorkforceCasualRank!B:B, "", 0, 1)
</f>
        <v/>
      </c>
      <c r="G97" s="8" t="str">
        <f t="array" ref="G97">XLOOKUP(H97, GradeMaster!A:A, GradeMaster!B:B, "", 0, 1)</f>
        <v>4853a21f-bca1-407e-b7e1-d63f769a323e</v>
      </c>
      <c r="H97" s="6" t="str">
        <f t="array" ref="H97">XLOOKUP(A97, WorkforceGrade!A:A, WorkforceGrade!B:B, "", 0, 1)</f>
        <v>Grade 2</v>
      </c>
      <c r="I97" s="9" t="str">
        <f t="array" ref="I97">TEXTJOIN(",", TRUE, XLOOKUP(A97, WorkforceSkills!A:A, WorkforceSkills!C:C, "", 0, 1), XLOOKUP(A97, WorkforceSkills!A:A, WorkforceSkills!E:E, "", 0, 1), XLOOKUP(A97, WorkforceSkills!A:A, WorkforceSkills!G:G, "", 0, 1),  XLOOKUP(A97, WorkforceSkills!A:A, WorkforceSkills!I:I, "", 0, 1), XLOOKUP(A97, WorkforceSkills!A:A, WorkforceSkills!K:K, "", 0, 1), XLOOKUP(A97, WorkforceSkills!A:A, WorkforceSkills!M:M, "", 0, 1), XLOOKUP(A97, WorkforceSkills!A:A, WorkforceSkills!O:O, "", 0, 1), XLOOKUP(A97, WorkforceSkills!A:A, WorkforceSkills!Q:Q, "", 0, 1))
</f>
        <v/>
      </c>
    </row>
    <row r="98">
      <c r="A98" s="5">
        <v>309150.0</v>
      </c>
      <c r="B98" s="5" t="s">
        <v>105</v>
      </c>
      <c r="C98" s="6">
        <f t="array" ref="C98">XLOOKUP(A98, WorkforceSeniorityRank!A:A, WorkforceSeniorityRank!B:B, "", 0, 1)</f>
        <v>77</v>
      </c>
      <c r="D98" s="6" t="str">
        <f t="array" ref="D98">XLOOKUP(E98, RoleMaster!C:C, RoleMaster!H:H, "", 0, 1)</f>
        <v>2615173f-0c73-47c2-9e5e-71c4134616de</v>
      </c>
      <c r="E98" s="6" t="str">
        <f t="array" ref="E98">XLOOKUP(A98, WorkforceRole!A:A, WorkforceRole!D:D, "", 0, 1)</f>
        <v>LCV Builder</v>
      </c>
      <c r="F98" s="7" t="str">
        <f t="array" ref="F98">XLOOKUP(A98, WorkforceCasualRank!A:A, WorkforceCasualRank!B:B, "", 0, 1)
</f>
        <v/>
      </c>
      <c r="G98" s="8" t="str">
        <f t="array" ref="G98">XLOOKUP(H98, GradeMaster!A:A, GradeMaster!B:B, "", 0, 1)</f>
        <v>4853a21f-bca1-407e-b7e1-d63f769a323e</v>
      </c>
      <c r="H98" s="6" t="str">
        <f t="array" ref="H98">XLOOKUP(A98, WorkforceGrade!A:A, WorkforceGrade!B:B, "", 0, 1)</f>
        <v>Grade 2</v>
      </c>
      <c r="I98" s="9" t="str">
        <f t="array" ref="I98">TEXTJOIN(",", TRUE, XLOOKUP(A98, WorkforceSkills!A:A, WorkforceSkills!C:C, "", 0, 1), XLOOKUP(A98, WorkforceSkills!A:A, WorkforceSkills!E:E, "", 0, 1), XLOOKUP(A98, WorkforceSkills!A:A, WorkforceSkills!G:G, "", 0, 1),  XLOOKUP(A98, WorkforceSkills!A:A, WorkforceSkills!I:I, "", 0, 1), XLOOKUP(A98, WorkforceSkills!A:A, WorkforceSkills!K:K, "", 0, 1), XLOOKUP(A98, WorkforceSkills!A:A, WorkforceSkills!M:M, "", 0, 1), XLOOKUP(A98, WorkforceSkills!A:A, WorkforceSkills!O:O, "", 0, 1), XLOOKUP(A98, WorkforceSkills!A:A, WorkforceSkills!Q:Q, "", 0, 1))
</f>
        <v/>
      </c>
    </row>
    <row r="99">
      <c r="A99" s="5">
        <v>309117.0</v>
      </c>
      <c r="B99" s="5" t="s">
        <v>106</v>
      </c>
      <c r="C99" s="6">
        <f t="array" ref="C99">XLOOKUP(A99, WorkforceSeniorityRank!A:A, WorkforceSeniorityRank!B:B, "", 0, 1)</f>
        <v>74</v>
      </c>
      <c r="D99" s="6" t="str">
        <f t="array" ref="D99">XLOOKUP(E99, RoleMaster!C:C, RoleMaster!H:H, "", 0, 1)</f>
        <v>02277ce1-f087-4cbe-9f34-70b6fbc21924</v>
      </c>
      <c r="E99" s="6" t="str">
        <f t="array" ref="E99">XLOOKUP(A99, WorkforceRole!A:A, WorkforceRole!D:D, "", 0, 1)</f>
        <v>OTR Builder</v>
      </c>
      <c r="F99" s="7" t="str">
        <f t="array" ref="F99">XLOOKUP(A99, WorkforceCasualRank!A:A, WorkforceCasualRank!B:B, "", 0, 1)
</f>
        <v/>
      </c>
      <c r="G99" s="8" t="str">
        <f t="array" ref="G99">XLOOKUP(H99, GradeMaster!A:A, GradeMaster!B:B, "", 0, 1)</f>
        <v>4853a21f-bca1-407e-b7e1-d63f769a323e</v>
      </c>
      <c r="H99" s="6" t="str">
        <f t="array" ref="H99">XLOOKUP(A99, WorkforceGrade!A:A, WorkforceGrade!B:B, "", 0, 1)</f>
        <v>Grade 2</v>
      </c>
      <c r="I99" s="9" t="str">
        <f t="array" ref="I99">TEXTJOIN(",", TRUE, XLOOKUP(A99, WorkforceSkills!A:A, WorkforceSkills!C:C, "", 0, 1), XLOOKUP(A99, WorkforceSkills!A:A, WorkforceSkills!E:E, "", 0, 1), XLOOKUP(A99, WorkforceSkills!A:A, WorkforceSkills!G:G, "", 0, 1),  XLOOKUP(A99, WorkforceSkills!A:A, WorkforceSkills!I:I, "", 0, 1), XLOOKUP(A99, WorkforceSkills!A:A, WorkforceSkills!K:K, "", 0, 1), XLOOKUP(A99, WorkforceSkills!A:A, WorkforceSkills!M:M, "", 0, 1), XLOOKUP(A99, WorkforceSkills!A:A, WorkforceSkills!O:O, "", 0, 1), XLOOKUP(A99, WorkforceSkills!A:A, WorkforceSkills!Q:Q, "", 0, 1))
</f>
        <v/>
      </c>
    </row>
    <row r="100">
      <c r="A100" s="5">
        <v>309156.0</v>
      </c>
      <c r="B100" s="5" t="s">
        <v>107</v>
      </c>
      <c r="C100" s="6">
        <f t="array" ref="C100">XLOOKUP(A100, WorkforceSeniorityRank!A:A, WorkforceSeniorityRank!B:B, "", 0, 1)</f>
        <v>83</v>
      </c>
      <c r="D100" s="6" t="str">
        <f t="array" ref="D100">XLOOKUP(E100, RoleMaster!C:C, RoleMaster!H:H, "", 0, 1)</f>
        <v>909fe744-64e1-4430-af94-29049e4d5d61</v>
      </c>
      <c r="E100" s="6" t="str">
        <f t="array" ref="E100">XLOOKUP(A100, WorkforceRole!A:A, WorkforceRole!D:D, "", 0, 1)</f>
        <v>Truck Builder</v>
      </c>
      <c r="F100" s="7" t="str">
        <f t="array" ref="F100">XLOOKUP(A100, WorkforceCasualRank!A:A, WorkforceCasualRank!B:B, "", 0, 1)
</f>
        <v/>
      </c>
      <c r="G100" s="8" t="str">
        <f t="array" ref="G100">XLOOKUP(H100, GradeMaster!A:A, GradeMaster!B:B, "", 0, 1)</f>
        <v>4853a21f-bca1-407e-b7e1-d63f769a323e</v>
      </c>
      <c r="H100" s="6" t="str">
        <f t="array" ref="H100">XLOOKUP(A100, WorkforceGrade!A:A, WorkforceGrade!B:B, "", 0, 1)</f>
        <v>Grade 2</v>
      </c>
      <c r="I100" s="9" t="str">
        <f t="array" ref="I100">TEXTJOIN(",", TRUE, XLOOKUP(A100, WorkforceSkills!A:A, WorkforceSkills!C:C, "", 0, 1), XLOOKUP(A100, WorkforceSkills!A:A, WorkforceSkills!E:E, "", 0, 1), XLOOKUP(A100, WorkforceSkills!A:A, WorkforceSkills!G:G, "", 0, 1),  XLOOKUP(A100, WorkforceSkills!A:A, WorkforceSkills!I:I, "", 0, 1), XLOOKUP(A100, WorkforceSkills!A:A, WorkforceSkills!K:K, "", 0, 1), XLOOKUP(A100, WorkforceSkills!A:A, WorkforceSkills!M:M, "", 0, 1), XLOOKUP(A100, WorkforceSkills!A:A, WorkforceSkills!O:O, "", 0, 1), XLOOKUP(A100, WorkforceSkills!A:A, WorkforceSkills!Q:Q, "", 0, 1))
</f>
        <v/>
      </c>
    </row>
    <row r="101">
      <c r="A101" s="5">
        <v>309196.0</v>
      </c>
      <c r="B101" s="5" t="s">
        <v>108</v>
      </c>
      <c r="C101" s="6">
        <f t="array" ref="C101">XLOOKUP(A101, WorkforceSeniorityRank!A:A, WorkforceSeniorityRank!B:B, "", 0, 1)</f>
        <v>66</v>
      </c>
      <c r="D101" s="6" t="str">
        <f t="array" ref="D101">XLOOKUP(E101, RoleMaster!C:C, RoleMaster!H:H, "", 0, 1)</f>
        <v>2615173f-0c73-47c2-9e5e-71c4134616de</v>
      </c>
      <c r="E101" s="6" t="str">
        <f t="array" ref="E101">XLOOKUP(A101, WorkforceRole!A:A, WorkforceRole!D:D, "", 0, 1)</f>
        <v>LCV Builder</v>
      </c>
      <c r="F101" s="7" t="str">
        <f t="array" ref="F101">XLOOKUP(A101, WorkforceCasualRank!A:A, WorkforceCasualRank!B:B, "", 0, 1)
</f>
        <v/>
      </c>
      <c r="G101" s="8" t="str">
        <f t="array" ref="G101">XLOOKUP(H101, GradeMaster!A:A, GradeMaster!B:B, "", 0, 1)</f>
        <v>4853a21f-bca1-407e-b7e1-d63f769a323e</v>
      </c>
      <c r="H101" s="6" t="str">
        <f t="array" ref="H101">XLOOKUP(A101, WorkforceGrade!A:A, WorkforceGrade!B:B, "", 0, 1)</f>
        <v>Grade 2</v>
      </c>
      <c r="I101" s="9" t="str">
        <f t="array" ref="I101">TEXTJOIN(",", TRUE, XLOOKUP(A101, WorkforceSkills!A:A, WorkforceSkills!C:C, "", 0, 1), XLOOKUP(A101, WorkforceSkills!A:A, WorkforceSkills!E:E, "", 0, 1), XLOOKUP(A101, WorkforceSkills!A:A, WorkforceSkills!G:G, "", 0, 1),  XLOOKUP(A101, WorkforceSkills!A:A, WorkforceSkills!I:I, "", 0, 1), XLOOKUP(A101, WorkforceSkills!A:A, WorkforceSkills!K:K, "", 0, 1), XLOOKUP(A101, WorkforceSkills!A:A, WorkforceSkills!M:M, "", 0, 1), XLOOKUP(A101, WorkforceSkills!A:A, WorkforceSkills!O:O, "", 0, 1), XLOOKUP(A101, WorkforceSkills!A:A, WorkforceSkills!Q:Q, "", 0, 1))
</f>
        <v/>
      </c>
    </row>
    <row r="102">
      <c r="A102" s="5">
        <v>309176.0</v>
      </c>
      <c r="B102" s="5" t="s">
        <v>109</v>
      </c>
      <c r="C102" s="6">
        <f t="array" ref="C102">XLOOKUP(A102, WorkforceSeniorityRank!A:A, WorkforceSeniorityRank!B:B, "", 0, 1)</f>
        <v>104</v>
      </c>
      <c r="D102" s="6" t="str">
        <f t="array" ref="D102">XLOOKUP(E102, RoleMaster!C:C, RoleMaster!H:H, "", 0, 1)</f>
        <v>dec8619b-903f-480e-a552-b9ad9b97025f</v>
      </c>
      <c r="E102" s="6" t="str">
        <f t="array" ref="E102">XLOOKUP(A102, WorkforceRole!A:A, WorkforceRole!D:D, "", 0, 1)</f>
        <v>RT Builder</v>
      </c>
      <c r="F102" s="7" t="str">
        <f t="array" ref="F102">XLOOKUP(A102, WorkforceCasualRank!A:A, WorkforceCasualRank!B:B, "", 0, 1)
</f>
        <v/>
      </c>
      <c r="G102" s="8" t="str">
        <f t="array" ref="G102">XLOOKUP(H102, GradeMaster!A:A, GradeMaster!B:B, "", 0, 1)</f>
        <v>4853a21f-bca1-407e-b7e1-d63f769a323e</v>
      </c>
      <c r="H102" s="6" t="str">
        <f t="array" ref="H102">XLOOKUP(A102, WorkforceGrade!A:A, WorkforceGrade!B:B, "", 0, 1)</f>
        <v>Grade 2</v>
      </c>
      <c r="I102" s="9" t="str">
        <f t="array" ref="I102">TEXTJOIN(",", TRUE, XLOOKUP(A102, WorkforceSkills!A:A, WorkforceSkills!C:C, "", 0, 1), XLOOKUP(A102, WorkforceSkills!A:A, WorkforceSkills!E:E, "", 0, 1), XLOOKUP(A102, WorkforceSkills!A:A, WorkforceSkills!G:G, "", 0, 1),  XLOOKUP(A102, WorkforceSkills!A:A, WorkforceSkills!I:I, "", 0, 1), XLOOKUP(A102, WorkforceSkills!A:A, WorkforceSkills!K:K, "", 0, 1), XLOOKUP(A102, WorkforceSkills!A:A, WorkforceSkills!M:M, "", 0, 1), XLOOKUP(A102, WorkforceSkills!A:A, WorkforceSkills!O:O, "", 0, 1), XLOOKUP(A102, WorkforceSkills!A:A, WorkforceSkills!Q:Q, "", 0, 1))
</f>
        <v/>
      </c>
    </row>
    <row r="103">
      <c r="A103" s="5">
        <v>309190.0</v>
      </c>
      <c r="B103" s="5" t="s">
        <v>110</v>
      </c>
      <c r="C103" s="6">
        <f t="array" ref="C103">XLOOKUP(A103, WorkforceSeniorityRank!A:A, WorkforceSeniorityRank!B:B, "", 0, 1)</f>
        <v>23</v>
      </c>
      <c r="D103" s="6" t="str">
        <f t="array" ref="D103">XLOOKUP(E103, RoleMaster!C:C, RoleMaster!H:H, "", 0, 1)</f>
        <v>2615173f-0c73-47c2-9e5e-71c4134616de</v>
      </c>
      <c r="E103" s="6" t="str">
        <f t="array" ref="E103">XLOOKUP(A103, WorkforceRole!A:A, WorkforceRole!D:D, "", 0, 1)</f>
        <v>LCV Builder</v>
      </c>
      <c r="F103" s="7" t="str">
        <f t="array" ref="F103">XLOOKUP(A103, WorkforceCasualRank!A:A, WorkforceCasualRank!B:B, "", 0, 1)
</f>
        <v/>
      </c>
      <c r="G103" s="8" t="str">
        <f t="array" ref="G103">XLOOKUP(H103, GradeMaster!A:A, GradeMaster!B:B, "", 0, 1)</f>
        <v>ce62359d-cfe7-4992-994e-68c11c64f243</v>
      </c>
      <c r="H103" s="6" t="str">
        <f t="array" ref="H103">XLOOKUP(A103, WorkforceGrade!A:A, WorkforceGrade!B:B, "", 0, 1)</f>
        <v>Grade 1</v>
      </c>
      <c r="I103" s="9" t="str">
        <f t="array" ref="I103">TEXTJOIN(",", TRUE, XLOOKUP(A103, WorkforceSkills!A:A, WorkforceSkills!C:C, "", 0, 1), XLOOKUP(A103, WorkforceSkills!A:A, WorkforceSkills!E:E, "", 0, 1), XLOOKUP(A103, WorkforceSkills!A:A, WorkforceSkills!G:G, "", 0, 1),  XLOOKUP(A103, WorkforceSkills!A:A, WorkforceSkills!I:I, "", 0, 1), XLOOKUP(A103, WorkforceSkills!A:A, WorkforceSkills!K:K, "", 0, 1), XLOOKUP(A103, WorkforceSkills!A:A, WorkforceSkills!M:M, "", 0, 1), XLOOKUP(A103, WorkforceSkills!A:A, WorkforceSkills!O:O, "", 0, 1), XLOOKUP(A103, WorkforceSkills!A:A, WorkforceSkills!Q:Q, "", 0, 1))
</f>
        <v/>
      </c>
    </row>
    <row r="104">
      <c r="A104" s="5">
        <v>309177.0</v>
      </c>
      <c r="B104" s="5" t="s">
        <v>111</v>
      </c>
      <c r="C104" s="6">
        <f t="array" ref="C104">XLOOKUP(A104, WorkforceSeniorityRank!A:A, WorkforceSeniorityRank!B:B, "", 0, 1)</f>
        <v>67</v>
      </c>
      <c r="D104" s="6" t="str">
        <f t="array" ref="D104">XLOOKUP(E104, RoleMaster!C:C, RoleMaster!H:H, "", 0, 1)</f>
        <v>2615173f-0c73-47c2-9e5e-71c4134616de</v>
      </c>
      <c r="E104" s="6" t="str">
        <f t="array" ref="E104">XLOOKUP(A104, WorkforceRole!A:A, WorkforceRole!D:D, "", 0, 1)</f>
        <v>LCV Builder</v>
      </c>
      <c r="F104" s="7" t="str">
        <f t="array" ref="F104">XLOOKUP(A104, WorkforceCasualRank!A:A, WorkforceCasualRank!B:B, "", 0, 1)
</f>
        <v/>
      </c>
      <c r="G104" s="8" t="str">
        <f t="array" ref="G104">XLOOKUP(H104, GradeMaster!A:A, GradeMaster!B:B, "", 0, 1)</f>
        <v>4853a21f-bca1-407e-b7e1-d63f769a323e</v>
      </c>
      <c r="H104" s="6" t="str">
        <f t="array" ref="H104">XLOOKUP(A104, WorkforceGrade!A:A, WorkforceGrade!B:B, "", 0, 1)</f>
        <v>Grade 2</v>
      </c>
      <c r="I104" s="9" t="str">
        <f t="array" ref="I104">TEXTJOIN(",", TRUE, XLOOKUP(A104, WorkforceSkills!A:A, WorkforceSkills!C:C, "", 0, 1), XLOOKUP(A104, WorkforceSkills!A:A, WorkforceSkills!E:E, "", 0, 1), XLOOKUP(A104, WorkforceSkills!A:A, WorkforceSkills!G:G, "", 0, 1),  XLOOKUP(A104, WorkforceSkills!A:A, WorkforceSkills!I:I, "", 0, 1), XLOOKUP(A104, WorkforceSkills!A:A, WorkforceSkills!K:K, "", 0, 1), XLOOKUP(A104, WorkforceSkills!A:A, WorkforceSkills!M:M, "", 0, 1), XLOOKUP(A104, WorkforceSkills!A:A, WorkforceSkills!O:O, "", 0, 1), XLOOKUP(A104, WorkforceSkills!A:A, WorkforceSkills!Q:Q, "", 0, 1))
</f>
        <v/>
      </c>
    </row>
    <row r="105">
      <c r="A105" s="5">
        <v>309192.0</v>
      </c>
      <c r="B105" s="5" t="s">
        <v>112</v>
      </c>
      <c r="C105" s="6">
        <f t="array" ref="C105">XLOOKUP(A105, WorkforceSeniorityRank!A:A, WorkforceSeniorityRank!B:B, "", 0, 1)</f>
        <v>93</v>
      </c>
      <c r="D105" s="6" t="str">
        <f t="array" ref="D105">XLOOKUP(E105, RoleMaster!C:C, RoleMaster!H:H, "", 0, 1)</f>
        <v>909fe744-64e1-4430-af94-29049e4d5d61</v>
      </c>
      <c r="E105" s="6" t="str">
        <f t="array" ref="E105">XLOOKUP(A105, WorkforceRole!A:A, WorkforceRole!D:D, "", 0, 1)</f>
        <v>Truck Builder</v>
      </c>
      <c r="F105" s="7" t="str">
        <f t="array" ref="F105">XLOOKUP(A105, WorkforceCasualRank!A:A, WorkforceCasualRank!B:B, "", 0, 1)
</f>
        <v/>
      </c>
      <c r="G105" s="8" t="str">
        <f t="array" ref="G105">XLOOKUP(H105, GradeMaster!A:A, GradeMaster!B:B, "", 0, 1)</f>
        <v>4853a21f-bca1-407e-b7e1-d63f769a323e</v>
      </c>
      <c r="H105" s="6" t="str">
        <f t="array" ref="H105">XLOOKUP(A105, WorkforceGrade!A:A, WorkforceGrade!B:B, "", 0, 1)</f>
        <v>Grade 2</v>
      </c>
      <c r="I105" s="9" t="str">
        <f t="array" ref="I105">TEXTJOIN(",", TRUE, XLOOKUP(A105, WorkforceSkills!A:A, WorkforceSkills!C:C, "", 0, 1), XLOOKUP(A105, WorkforceSkills!A:A, WorkforceSkills!E:E, "", 0, 1), XLOOKUP(A105, WorkforceSkills!A:A, WorkforceSkills!G:G, "", 0, 1),  XLOOKUP(A105, WorkforceSkills!A:A, WorkforceSkills!I:I, "", 0, 1), XLOOKUP(A105, WorkforceSkills!A:A, WorkforceSkills!K:K, "", 0, 1), XLOOKUP(A105, WorkforceSkills!A:A, WorkforceSkills!M:M, "", 0, 1), XLOOKUP(A105, WorkforceSkills!A:A, WorkforceSkills!O:O, "", 0, 1), XLOOKUP(A105, WorkforceSkills!A:A, WorkforceSkills!Q:Q, "", 0, 1))
</f>
        <v/>
      </c>
    </row>
    <row r="106">
      <c r="A106" s="5">
        <v>309183.0</v>
      </c>
      <c r="B106" s="5" t="s">
        <v>113</v>
      </c>
      <c r="C106" s="6">
        <f t="array" ref="C106">XLOOKUP(A106, WorkforceSeniorityRank!A:A, WorkforceSeniorityRank!B:B, "", 0, 1)</f>
        <v>127</v>
      </c>
      <c r="D106" s="6" t="str">
        <f t="array" ref="D106">XLOOKUP(E106, RoleMaster!C:C, RoleMaster!H:H, "", 0, 1)</f>
        <v>02277ce1-f087-4cbe-9f34-70b6fbc21924</v>
      </c>
      <c r="E106" s="6" t="str">
        <f t="array" ref="E106">XLOOKUP(A106, WorkforceRole!A:A, WorkforceRole!D:D, "", 0, 1)</f>
        <v>OTR Builder</v>
      </c>
      <c r="F106" s="7" t="str">
        <f t="array" ref="F106">XLOOKUP(A106, WorkforceCasualRank!A:A, WorkforceCasualRank!B:B, "", 0, 1)
</f>
        <v/>
      </c>
      <c r="G106" s="8" t="str">
        <f t="array" ref="G106">XLOOKUP(H106, GradeMaster!A:A, GradeMaster!B:B, "", 0, 1)</f>
        <v>4853a21f-bca1-407e-b7e1-d63f769a323e</v>
      </c>
      <c r="H106" s="6" t="str">
        <f t="array" ref="H106">XLOOKUP(A106, WorkforceGrade!A:A, WorkforceGrade!B:B, "", 0, 1)</f>
        <v>Grade 2</v>
      </c>
      <c r="I106" s="9" t="str">
        <f t="array" ref="I106">TEXTJOIN(",", TRUE, XLOOKUP(A106, WorkforceSkills!A:A, WorkforceSkills!C:C, "", 0, 1), XLOOKUP(A106, WorkforceSkills!A:A, WorkforceSkills!E:E, "", 0, 1), XLOOKUP(A106, WorkforceSkills!A:A, WorkforceSkills!G:G, "", 0, 1),  XLOOKUP(A106, WorkforceSkills!A:A, WorkforceSkills!I:I, "", 0, 1), XLOOKUP(A106, WorkforceSkills!A:A, WorkforceSkills!K:K, "", 0, 1), XLOOKUP(A106, WorkforceSkills!A:A, WorkforceSkills!M:M, "", 0, 1), XLOOKUP(A106, WorkforceSkills!A:A, WorkforceSkills!O:O, "", 0, 1), XLOOKUP(A106, WorkforceSkills!A:A, WorkforceSkills!Q:Q, "", 0, 1))
</f>
        <v/>
      </c>
    </row>
    <row r="107">
      <c r="A107" s="5">
        <v>309200.0</v>
      </c>
      <c r="B107" s="5" t="s">
        <v>114</v>
      </c>
      <c r="C107" s="6">
        <f t="array" ref="C107">XLOOKUP(A107, WorkforceSeniorityRank!A:A, WorkforceSeniorityRank!B:B, "", 0, 1)</f>
        <v>71</v>
      </c>
      <c r="D107" s="6" t="str">
        <f t="array" ref="D107">XLOOKUP(E107, RoleMaster!C:C, RoleMaster!H:H, "", 0, 1)</f>
        <v>2615173f-0c73-47c2-9e5e-71c4134616de</v>
      </c>
      <c r="E107" s="6" t="str">
        <f t="array" ref="E107">XLOOKUP(A107, WorkforceRole!A:A, WorkforceRole!D:D, "", 0, 1)</f>
        <v>LCV Builder</v>
      </c>
      <c r="F107" s="7" t="str">
        <f t="array" ref="F107">XLOOKUP(A107, WorkforceCasualRank!A:A, WorkforceCasualRank!B:B, "", 0, 1)
</f>
        <v/>
      </c>
      <c r="G107" s="8" t="str">
        <f t="array" ref="G107">XLOOKUP(H107, GradeMaster!A:A, GradeMaster!B:B, "", 0, 1)</f>
        <v>4853a21f-bca1-407e-b7e1-d63f769a323e</v>
      </c>
      <c r="H107" s="6" t="str">
        <f t="array" ref="H107">XLOOKUP(A107, WorkforceGrade!A:A, WorkforceGrade!B:B, "", 0, 1)</f>
        <v>Grade 2</v>
      </c>
      <c r="I107" s="9" t="str">
        <f t="array" ref="I107">TEXTJOIN(",", TRUE, XLOOKUP(A107, WorkforceSkills!A:A, WorkforceSkills!C:C, "", 0, 1), XLOOKUP(A107, WorkforceSkills!A:A, WorkforceSkills!E:E, "", 0, 1), XLOOKUP(A107, WorkforceSkills!A:A, WorkforceSkills!G:G, "", 0, 1),  XLOOKUP(A107, WorkforceSkills!A:A, WorkforceSkills!I:I, "", 0, 1), XLOOKUP(A107, WorkforceSkills!A:A, WorkforceSkills!K:K, "", 0, 1), XLOOKUP(A107, WorkforceSkills!A:A, WorkforceSkills!M:M, "", 0, 1), XLOOKUP(A107, WorkforceSkills!A:A, WorkforceSkills!O:O, "", 0, 1), XLOOKUP(A107, WorkforceSkills!A:A, WorkforceSkills!Q:Q, "", 0, 1))
</f>
        <v/>
      </c>
    </row>
    <row r="108">
      <c r="A108" s="5">
        <v>309201.0</v>
      </c>
      <c r="B108" s="5" t="s">
        <v>115</v>
      </c>
      <c r="C108" s="6">
        <f t="array" ref="C108">XLOOKUP(A108, WorkforceSeniorityRank!A:A, WorkforceSeniorityRank!B:B, "", 0, 1)</f>
        <v>125</v>
      </c>
      <c r="D108" s="6" t="str">
        <f t="array" ref="D108">XLOOKUP(E108, RoleMaster!C:C, RoleMaster!H:H, "", 0, 1)</f>
        <v>909fe744-64e1-4430-af94-29049e4d5d61</v>
      </c>
      <c r="E108" s="6" t="str">
        <f t="array" ref="E108">XLOOKUP(A108, WorkforceRole!A:A, WorkforceRole!D:D, "", 0, 1)</f>
        <v>Truck Builder</v>
      </c>
      <c r="F108" s="7" t="str">
        <f t="array" ref="F108">XLOOKUP(A108, WorkforceCasualRank!A:A, WorkforceCasualRank!B:B, "", 0, 1)
</f>
        <v/>
      </c>
      <c r="G108" s="8" t="str">
        <f t="array" ref="G108">XLOOKUP(H108, GradeMaster!A:A, GradeMaster!B:B, "", 0, 1)</f>
        <v>4853a21f-bca1-407e-b7e1-d63f769a323e</v>
      </c>
      <c r="H108" s="6" t="str">
        <f t="array" ref="H108">XLOOKUP(A108, WorkforceGrade!A:A, WorkforceGrade!B:B, "", 0, 1)</f>
        <v>Grade 2</v>
      </c>
      <c r="I108" s="9" t="str">
        <f t="array" ref="I108">TEXTJOIN(",", TRUE, XLOOKUP(A108, WorkforceSkills!A:A, WorkforceSkills!C:C, "", 0, 1), XLOOKUP(A108, WorkforceSkills!A:A, WorkforceSkills!E:E, "", 0, 1), XLOOKUP(A108, WorkforceSkills!A:A, WorkforceSkills!G:G, "", 0, 1),  XLOOKUP(A108, WorkforceSkills!A:A, WorkforceSkills!I:I, "", 0, 1), XLOOKUP(A108, WorkforceSkills!A:A, WorkforceSkills!K:K, "", 0, 1), XLOOKUP(A108, WorkforceSkills!A:A, WorkforceSkills!M:M, "", 0, 1), XLOOKUP(A108, WorkforceSkills!A:A, WorkforceSkills!O:O, "", 0, 1), XLOOKUP(A108, WorkforceSkills!A:A, WorkforceSkills!Q:Q, "", 0, 1))
</f>
        <v/>
      </c>
    </row>
    <row r="109">
      <c r="A109" s="5">
        <v>309178.0</v>
      </c>
      <c r="B109" s="5" t="s">
        <v>116</v>
      </c>
      <c r="C109" s="6">
        <f t="array" ref="C109">XLOOKUP(A109, WorkforceSeniorityRank!A:A, WorkforceSeniorityRank!B:B, "", 0, 1)</f>
        <v>168</v>
      </c>
      <c r="D109" s="6" t="str">
        <f t="array" ref="D109">XLOOKUP(E109, RoleMaster!C:C, RoleMaster!H:H, "", 0, 1)</f>
        <v>dec8619b-903f-480e-a552-b9ad9b97025f</v>
      </c>
      <c r="E109" s="6" t="str">
        <f t="array" ref="E109">XLOOKUP(A109, WorkforceRole!A:A, WorkforceRole!D:D, "", 0, 1)</f>
        <v>RT Builder</v>
      </c>
      <c r="F109" s="7" t="str">
        <f t="array" ref="F109">XLOOKUP(A109, WorkforceCasualRank!A:A, WorkforceCasualRank!B:B, "", 0, 1)
</f>
        <v/>
      </c>
      <c r="G109" s="8" t="str">
        <f t="array" ref="G109">XLOOKUP(H109, GradeMaster!A:A, GradeMaster!B:B, "", 0, 1)</f>
        <v>4853a21f-bca1-407e-b7e1-d63f769a323e</v>
      </c>
      <c r="H109" s="6" t="str">
        <f t="array" ref="H109">XLOOKUP(A109, WorkforceGrade!A:A, WorkforceGrade!B:B, "", 0, 1)</f>
        <v>Grade 2</v>
      </c>
      <c r="I109" s="9" t="str">
        <f t="array" ref="I109">TEXTJOIN(",", TRUE, XLOOKUP(A109, WorkforceSkills!A:A, WorkforceSkills!C:C, "", 0, 1), XLOOKUP(A109, WorkforceSkills!A:A, WorkforceSkills!E:E, "", 0, 1), XLOOKUP(A109, WorkforceSkills!A:A, WorkforceSkills!G:G, "", 0, 1),  XLOOKUP(A109, WorkforceSkills!A:A, WorkforceSkills!I:I, "", 0, 1), XLOOKUP(A109, WorkforceSkills!A:A, WorkforceSkills!K:K, "", 0, 1), XLOOKUP(A109, WorkforceSkills!A:A, WorkforceSkills!M:M, "", 0, 1), XLOOKUP(A109, WorkforceSkills!A:A, WorkforceSkills!O:O, "", 0, 1), XLOOKUP(A109, WorkforceSkills!A:A, WorkforceSkills!Q:Q, "", 0, 1))
</f>
        <v/>
      </c>
    </row>
    <row r="110">
      <c r="A110" s="5">
        <v>309189.0</v>
      </c>
      <c r="B110" s="5" t="s">
        <v>117</v>
      </c>
      <c r="C110" s="6">
        <f t="array" ref="C110">XLOOKUP(A110, WorkforceSeniorityRank!A:A, WorkforceSeniorityRank!B:B, "", 0, 1)</f>
        <v>326</v>
      </c>
      <c r="D110" s="6" t="str">
        <f t="array" ref="D110">XLOOKUP(E110, RoleMaster!C:C, RoleMaster!H:H, "", 0, 1)</f>
        <v>687f3dde-d1ad-4f4b-8c60-91a31eefb0fc</v>
      </c>
      <c r="E110" s="6" t="str">
        <f t="array" ref="E110">XLOOKUP(A110, WorkforceRole!A:A, WorkforceRole!D:D, "", 0, 1)</f>
        <v>Tyre Trucker</v>
      </c>
      <c r="F110" s="7">
        <f t="array" ref="F110">XLOOKUP(A110, WorkforceCasualRank!A:A, WorkforceCasualRank!B:B, "", 0, 1)
</f>
        <v>16</v>
      </c>
      <c r="G110" s="8" t="str">
        <f t="array" ref="G110">XLOOKUP(H110, GradeMaster!A:A, GradeMaster!B:B, "", 0, 1)</f>
        <v>6bb027c9-c54d-45fc-9887-0bacc308d30a</v>
      </c>
      <c r="H110" s="6" t="str">
        <f t="array" ref="H110">XLOOKUP(A110, WorkforceGrade!A:A, WorkforceGrade!B:B, "", 0, 1)</f>
        <v>Grade 6</v>
      </c>
      <c r="I110" s="9" t="str">
        <f t="array" ref="I110">TEXTJOIN(",", TRUE, XLOOKUP(A110, WorkforceSkills!A:A, WorkforceSkills!C:C, "", 0, 1), XLOOKUP(A110, WorkforceSkills!A:A, WorkforceSkills!E:E, "", 0, 1), XLOOKUP(A110, WorkforceSkills!A:A, WorkforceSkills!G:G, "", 0, 1),  XLOOKUP(A110, WorkforceSkills!A:A, WorkforceSkills!I:I, "", 0, 1), XLOOKUP(A110, WorkforceSkills!A:A, WorkforceSkills!K:K, "", 0, 1), XLOOKUP(A110, WorkforceSkills!A:A, WorkforceSkills!M:M, "", 0, 1), XLOOKUP(A110, WorkforceSkills!A:A, WorkforceSkills!O:O, "", 0, 1), XLOOKUP(A110, WorkforceSkills!A:A, WorkforceSkills!Q:Q, "", 0, 1))
</f>
        <v>aea7ed55-e968-4172-83c7-16f869b186ae,866c9d0d-4f6a-4ca6-b352-9e186b2e8478,b5bc5bd4-194b-41ab-8e3f-c45f25c028d0,4313bbc5-41fb-44dc-929a-99e224446525</v>
      </c>
    </row>
    <row r="111">
      <c r="A111" s="5">
        <v>309231.0</v>
      </c>
      <c r="B111" s="5" t="s">
        <v>118</v>
      </c>
      <c r="C111" s="6">
        <f t="array" ref="C111">XLOOKUP(A111, WorkforceSeniorityRank!A:A, WorkforceSeniorityRank!B:B, "", 0, 1)</f>
        <v>84</v>
      </c>
      <c r="D111" s="6" t="str">
        <f t="array" ref="D111">XLOOKUP(E111, RoleMaster!C:C, RoleMaster!H:H, "", 0, 1)</f>
        <v>909fe744-64e1-4430-af94-29049e4d5d61</v>
      </c>
      <c r="E111" s="6" t="str">
        <f t="array" ref="E111">XLOOKUP(A111, WorkforceRole!A:A, WorkforceRole!D:D, "", 0, 1)</f>
        <v>Truck Builder</v>
      </c>
      <c r="F111" s="7" t="str">
        <f t="array" ref="F111">XLOOKUP(A111, WorkforceCasualRank!A:A, WorkforceCasualRank!B:B, "", 0, 1)
</f>
        <v/>
      </c>
      <c r="G111" s="8" t="str">
        <f t="array" ref="G111">XLOOKUP(H111, GradeMaster!A:A, GradeMaster!B:B, "", 0, 1)</f>
        <v>4853a21f-bca1-407e-b7e1-d63f769a323e</v>
      </c>
      <c r="H111" s="6" t="str">
        <f t="array" ref="H111">XLOOKUP(A111, WorkforceGrade!A:A, WorkforceGrade!B:B, "", 0, 1)</f>
        <v>Grade 2</v>
      </c>
      <c r="I111" s="9" t="str">
        <f t="array" ref="I111">TEXTJOIN(",", TRUE, XLOOKUP(A111, WorkforceSkills!A:A, WorkforceSkills!C:C, "", 0, 1), XLOOKUP(A111, WorkforceSkills!A:A, WorkforceSkills!E:E, "", 0, 1), XLOOKUP(A111, WorkforceSkills!A:A, WorkforceSkills!G:G, "", 0, 1),  XLOOKUP(A111, WorkforceSkills!A:A, WorkforceSkills!I:I, "", 0, 1), XLOOKUP(A111, WorkforceSkills!A:A, WorkforceSkills!K:K, "", 0, 1), XLOOKUP(A111, WorkforceSkills!A:A, WorkforceSkills!M:M, "", 0, 1), XLOOKUP(A111, WorkforceSkills!A:A, WorkforceSkills!O:O, "", 0, 1), XLOOKUP(A111, WorkforceSkills!A:A, WorkforceSkills!Q:Q, "", 0, 1))
</f>
        <v/>
      </c>
    </row>
    <row r="112">
      <c r="A112" s="5">
        <v>309225.0</v>
      </c>
      <c r="B112" s="5" t="s">
        <v>119</v>
      </c>
      <c r="C112" s="6">
        <f t="array" ref="C112">XLOOKUP(A112, WorkforceSeniorityRank!A:A, WorkforceSeniorityRank!B:B, "", 0, 1)</f>
        <v>89</v>
      </c>
      <c r="D112" s="6" t="str">
        <f t="array" ref="D112">XLOOKUP(E112, RoleMaster!C:C, RoleMaster!H:H, "", 0, 1)</f>
        <v>909fe744-64e1-4430-af94-29049e4d5d61</v>
      </c>
      <c r="E112" s="6" t="str">
        <f t="array" ref="E112">XLOOKUP(A112, WorkforceRole!A:A, WorkforceRole!D:D, "", 0, 1)</f>
        <v>Truck Builder</v>
      </c>
      <c r="F112" s="7" t="str">
        <f t="array" ref="F112">XLOOKUP(A112, WorkforceCasualRank!A:A, WorkforceCasualRank!B:B, "", 0, 1)
</f>
        <v/>
      </c>
      <c r="G112" s="8" t="str">
        <f t="array" ref="G112">XLOOKUP(H112, GradeMaster!A:A, GradeMaster!B:B, "", 0, 1)</f>
        <v>4853a21f-bca1-407e-b7e1-d63f769a323e</v>
      </c>
      <c r="H112" s="6" t="str">
        <f t="array" ref="H112">XLOOKUP(A112, WorkforceGrade!A:A, WorkforceGrade!B:B, "", 0, 1)</f>
        <v>Grade 2</v>
      </c>
      <c r="I112" s="9" t="str">
        <f t="array" ref="I112">TEXTJOIN(",", TRUE, XLOOKUP(A112, WorkforceSkills!A:A, WorkforceSkills!C:C, "", 0, 1), XLOOKUP(A112, WorkforceSkills!A:A, WorkforceSkills!E:E, "", 0, 1), XLOOKUP(A112, WorkforceSkills!A:A, WorkforceSkills!G:G, "", 0, 1),  XLOOKUP(A112, WorkforceSkills!A:A, WorkforceSkills!I:I, "", 0, 1), XLOOKUP(A112, WorkforceSkills!A:A, WorkforceSkills!K:K, "", 0, 1), XLOOKUP(A112, WorkforceSkills!A:A, WorkforceSkills!M:M, "", 0, 1), XLOOKUP(A112, WorkforceSkills!A:A, WorkforceSkills!O:O, "", 0, 1), XLOOKUP(A112, WorkforceSkills!A:A, WorkforceSkills!Q:Q, "", 0, 1))
</f>
        <v/>
      </c>
    </row>
    <row r="113">
      <c r="A113" s="5">
        <v>309227.0</v>
      </c>
      <c r="B113" s="5" t="s">
        <v>120</v>
      </c>
      <c r="C113" s="6">
        <f t="array" ref="C113">XLOOKUP(A113, WorkforceSeniorityRank!A:A, WorkforceSeniorityRank!B:B, "", 0, 1)</f>
        <v>85</v>
      </c>
      <c r="D113" s="6" t="str">
        <f t="array" ref="D113">XLOOKUP(E113, RoleMaster!C:C, RoleMaster!H:H, "", 0, 1)</f>
        <v>909fe744-64e1-4430-af94-29049e4d5d61</v>
      </c>
      <c r="E113" s="6" t="str">
        <f t="array" ref="E113">XLOOKUP(A113, WorkforceRole!A:A, WorkforceRole!D:D, "", 0, 1)</f>
        <v>Truck Builder</v>
      </c>
      <c r="F113" s="7" t="str">
        <f t="array" ref="F113">XLOOKUP(A113, WorkforceCasualRank!A:A, WorkforceCasualRank!B:B, "", 0, 1)
</f>
        <v/>
      </c>
      <c r="G113" s="8" t="str">
        <f t="array" ref="G113">XLOOKUP(H113, GradeMaster!A:A, GradeMaster!B:B, "", 0, 1)</f>
        <v>4853a21f-bca1-407e-b7e1-d63f769a323e</v>
      </c>
      <c r="H113" s="6" t="str">
        <f t="array" ref="H113">XLOOKUP(A113, WorkforceGrade!A:A, WorkforceGrade!B:B, "", 0, 1)</f>
        <v>Grade 2</v>
      </c>
      <c r="I113" s="9" t="str">
        <f t="array" ref="I113">TEXTJOIN(",", TRUE, XLOOKUP(A113, WorkforceSkills!A:A, WorkforceSkills!C:C, "", 0, 1), XLOOKUP(A113, WorkforceSkills!A:A, WorkforceSkills!E:E, "", 0, 1), XLOOKUP(A113, WorkforceSkills!A:A, WorkforceSkills!G:G, "", 0, 1),  XLOOKUP(A113, WorkforceSkills!A:A, WorkforceSkills!I:I, "", 0, 1), XLOOKUP(A113, WorkforceSkills!A:A, WorkforceSkills!K:K, "", 0, 1), XLOOKUP(A113, WorkforceSkills!A:A, WorkforceSkills!M:M, "", 0, 1), XLOOKUP(A113, WorkforceSkills!A:A, WorkforceSkills!O:O, "", 0, 1), XLOOKUP(A113, WorkforceSkills!A:A, WorkforceSkills!Q:Q, "", 0, 1))
</f>
        <v/>
      </c>
    </row>
    <row r="114">
      <c r="A114" s="5">
        <v>309238.0</v>
      </c>
      <c r="B114" s="5" t="s">
        <v>121</v>
      </c>
      <c r="C114" s="6">
        <f t="array" ref="C114">XLOOKUP(A114, WorkforceSeniorityRank!A:A, WorkforceSeniorityRank!B:B, "", 0, 1)</f>
        <v>68</v>
      </c>
      <c r="D114" s="6" t="str">
        <f t="array" ref="D114">XLOOKUP(E114, RoleMaster!C:C, RoleMaster!H:H, "", 0, 1)</f>
        <v>2615173f-0c73-47c2-9e5e-71c4134616de</v>
      </c>
      <c r="E114" s="6" t="str">
        <f t="array" ref="E114">XLOOKUP(A114, WorkforceRole!A:A, WorkforceRole!D:D, "", 0, 1)</f>
        <v>LCV Builder</v>
      </c>
      <c r="F114" s="7" t="str">
        <f t="array" ref="F114">XLOOKUP(A114, WorkforceCasualRank!A:A, WorkforceCasualRank!B:B, "", 0, 1)
</f>
        <v/>
      </c>
      <c r="G114" s="8" t="str">
        <f t="array" ref="G114">XLOOKUP(H114, GradeMaster!A:A, GradeMaster!B:B, "", 0, 1)</f>
        <v>4853a21f-bca1-407e-b7e1-d63f769a323e</v>
      </c>
      <c r="H114" s="6" t="str">
        <f t="array" ref="H114">XLOOKUP(A114, WorkforceGrade!A:A, WorkforceGrade!B:B, "", 0, 1)</f>
        <v>Grade 2</v>
      </c>
      <c r="I114" s="9" t="str">
        <f t="array" ref="I114">TEXTJOIN(",", TRUE, XLOOKUP(A114, WorkforceSkills!A:A, WorkforceSkills!C:C, "", 0, 1), XLOOKUP(A114, WorkforceSkills!A:A, WorkforceSkills!E:E, "", 0, 1), XLOOKUP(A114, WorkforceSkills!A:A, WorkforceSkills!G:G, "", 0, 1),  XLOOKUP(A114, WorkforceSkills!A:A, WorkforceSkills!I:I, "", 0, 1), XLOOKUP(A114, WorkforceSkills!A:A, WorkforceSkills!K:K, "", 0, 1), XLOOKUP(A114, WorkforceSkills!A:A, WorkforceSkills!M:M, "", 0, 1), XLOOKUP(A114, WorkforceSkills!A:A, WorkforceSkills!O:O, "", 0, 1), XLOOKUP(A114, WorkforceSkills!A:A, WorkforceSkills!Q:Q, "", 0, 1))
</f>
        <v/>
      </c>
    </row>
    <row r="115">
      <c r="A115" s="5">
        <v>309115.0</v>
      </c>
      <c r="B115" s="5" t="s">
        <v>122</v>
      </c>
      <c r="C115" s="6">
        <f t="array" ref="C115">XLOOKUP(A115, WorkforceSeniorityRank!A:A, WorkforceSeniorityRank!B:B, "", 0, 1)</f>
        <v>86</v>
      </c>
      <c r="D115" s="6" t="str">
        <f t="array" ref="D115">XLOOKUP(E115, RoleMaster!C:C, RoleMaster!H:H, "", 0, 1)</f>
        <v>909fe744-64e1-4430-af94-29049e4d5d61</v>
      </c>
      <c r="E115" s="6" t="str">
        <f t="array" ref="E115">XLOOKUP(A115, WorkforceRole!A:A, WorkforceRole!D:D, "", 0, 1)</f>
        <v>Truck Builder</v>
      </c>
      <c r="F115" s="7" t="str">
        <f t="array" ref="F115">XLOOKUP(A115, WorkforceCasualRank!A:A, WorkforceCasualRank!B:B, "", 0, 1)
</f>
        <v/>
      </c>
      <c r="G115" s="8" t="str">
        <f t="array" ref="G115">XLOOKUP(H115, GradeMaster!A:A, GradeMaster!B:B, "", 0, 1)</f>
        <v>4853a21f-bca1-407e-b7e1-d63f769a323e</v>
      </c>
      <c r="H115" s="6" t="str">
        <f t="array" ref="H115">XLOOKUP(A115, WorkforceGrade!A:A, WorkforceGrade!B:B, "", 0, 1)</f>
        <v>Grade 2</v>
      </c>
      <c r="I115" s="9" t="str">
        <f t="array" ref="I115">TEXTJOIN(",", TRUE, XLOOKUP(A115, WorkforceSkills!A:A, WorkforceSkills!C:C, "", 0, 1), XLOOKUP(A115, WorkforceSkills!A:A, WorkforceSkills!E:E, "", 0, 1), XLOOKUP(A115, WorkforceSkills!A:A, WorkforceSkills!G:G, "", 0, 1),  XLOOKUP(A115, WorkforceSkills!A:A, WorkforceSkills!I:I, "", 0, 1), XLOOKUP(A115, WorkforceSkills!A:A, WorkforceSkills!K:K, "", 0, 1), XLOOKUP(A115, WorkforceSkills!A:A, WorkforceSkills!M:M, "", 0, 1), XLOOKUP(A115, WorkforceSkills!A:A, WorkforceSkills!O:O, "", 0, 1), XLOOKUP(A115, WorkforceSkills!A:A, WorkforceSkills!Q:Q, "", 0, 1))
</f>
        <v/>
      </c>
    </row>
    <row r="116">
      <c r="A116" s="5">
        <v>309251.0</v>
      </c>
      <c r="B116" s="5" t="s">
        <v>123</v>
      </c>
      <c r="C116" s="6">
        <f t="array" ref="C116">XLOOKUP(A116, WorkforceSeniorityRank!A:A, WorkforceSeniorityRank!B:B, "", 0, 1)</f>
        <v>307</v>
      </c>
      <c r="D116" s="6" t="str">
        <f t="array" ref="D116">XLOOKUP(E116, RoleMaster!C:C, RoleMaster!H:H, "", 0, 1)</f>
        <v>aea7ed55-e968-4172-83c7-16f869b186ae</v>
      </c>
      <c r="E116" s="6" t="str">
        <f t="array" ref="E116">XLOOKUP(A116, WorkforceRole!A:A, WorkforceRole!D:D, "", 0, 1)</f>
        <v>Truck Serviceman</v>
      </c>
      <c r="F116" s="7">
        <f t="array" ref="F116">XLOOKUP(A116, WorkforceCasualRank!A:A, WorkforceCasualRank!B:B, "", 0, 1)
</f>
        <v>17</v>
      </c>
      <c r="G116" s="8" t="str">
        <f t="array" ref="G116">XLOOKUP(H116, GradeMaster!A:A, GradeMaster!B:B, "", 0, 1)</f>
        <v>6bb027c9-c54d-45fc-9887-0bacc308d30a</v>
      </c>
      <c r="H116" s="6" t="str">
        <f t="array" ref="H116">XLOOKUP(A116, WorkforceGrade!A:A, WorkforceGrade!B:B, "", 0, 1)</f>
        <v>Grade 6</v>
      </c>
      <c r="I116" s="9" t="str">
        <f t="array" ref="I116">TEXTJOIN(",", TRUE, XLOOKUP(A116, WorkforceSkills!A:A, WorkforceSkills!C:C, "", 0, 1), XLOOKUP(A116, WorkforceSkills!A:A, WorkforceSkills!E:E, "", 0, 1), XLOOKUP(A116, WorkforceSkills!A:A, WorkforceSkills!G:G, "", 0, 1),  XLOOKUP(A116, WorkforceSkills!A:A, WorkforceSkills!I:I, "", 0, 1), XLOOKUP(A116, WorkforceSkills!A:A, WorkforceSkills!K:K, "", 0, 1), XLOOKUP(A116, WorkforceSkills!A:A, WorkforceSkills!M:M, "", 0, 1), XLOOKUP(A116, WorkforceSkills!A:A, WorkforceSkills!O:O, "", 0, 1), XLOOKUP(A116, WorkforceSkills!A:A, WorkforceSkills!Q:Q, "", 0, 1))
</f>
        <v>909fe744-64e1-4430-af94-29049e4d5d61,aea7ed55-e968-4172-83c7-16f869b186ae,866c9d0d-4f6a-4ca6-b352-9e186b2e8478,b5bc5bd4-194b-41ab-8e3f-c45f25c028d0,4313bbc5-41fb-44dc-929a-99e224446525</v>
      </c>
    </row>
    <row r="117">
      <c r="A117" s="5">
        <v>309229.0</v>
      </c>
      <c r="B117" s="5" t="s">
        <v>124</v>
      </c>
      <c r="C117" s="6">
        <f t="array" ref="C117">XLOOKUP(A117, WorkforceSeniorityRank!A:A, WorkforceSeniorityRank!B:B, "", 0, 1)</f>
        <v>90</v>
      </c>
      <c r="D117" s="6" t="str">
        <f t="array" ref="D117">XLOOKUP(E117, RoleMaster!C:C, RoleMaster!H:H, "", 0, 1)</f>
        <v>909fe744-64e1-4430-af94-29049e4d5d61</v>
      </c>
      <c r="E117" s="6" t="str">
        <f t="array" ref="E117">XLOOKUP(A117, WorkforceRole!A:A, WorkforceRole!D:D, "", 0, 1)</f>
        <v>Truck Builder</v>
      </c>
      <c r="F117" s="7" t="str">
        <f t="array" ref="F117">XLOOKUP(A117, WorkforceCasualRank!A:A, WorkforceCasualRank!B:B, "", 0, 1)
</f>
        <v/>
      </c>
      <c r="G117" s="8" t="str">
        <f t="array" ref="G117">XLOOKUP(H117, GradeMaster!A:A, GradeMaster!B:B, "", 0, 1)</f>
        <v>4853a21f-bca1-407e-b7e1-d63f769a323e</v>
      </c>
      <c r="H117" s="6" t="str">
        <f t="array" ref="H117">XLOOKUP(A117, WorkforceGrade!A:A, WorkforceGrade!B:B, "", 0, 1)</f>
        <v>Grade 2</v>
      </c>
      <c r="I117" s="9" t="str">
        <f t="array" ref="I117">TEXTJOIN(",", TRUE, XLOOKUP(A117, WorkforceSkills!A:A, WorkforceSkills!C:C, "", 0, 1), XLOOKUP(A117, WorkforceSkills!A:A, WorkforceSkills!E:E, "", 0, 1), XLOOKUP(A117, WorkforceSkills!A:A, WorkforceSkills!G:G, "", 0, 1),  XLOOKUP(A117, WorkforceSkills!A:A, WorkforceSkills!I:I, "", 0, 1), XLOOKUP(A117, WorkforceSkills!A:A, WorkforceSkills!K:K, "", 0, 1), XLOOKUP(A117, WorkforceSkills!A:A, WorkforceSkills!M:M, "", 0, 1), XLOOKUP(A117, WorkforceSkills!A:A, WorkforceSkills!O:O, "", 0, 1), XLOOKUP(A117, WorkforceSkills!A:A, WorkforceSkills!Q:Q, "", 0, 1))
</f>
        <v/>
      </c>
    </row>
    <row r="118">
      <c r="A118" s="5">
        <v>308972.0</v>
      </c>
      <c r="B118" s="5" t="s">
        <v>125</v>
      </c>
      <c r="C118" s="6">
        <f t="array" ref="C118">XLOOKUP(A118, WorkforceSeniorityRank!A:A, WorkforceSeniorityRank!B:B, "", 0, 1)</f>
        <v>313</v>
      </c>
      <c r="D118" s="6" t="str">
        <f t="array" ref="D118">XLOOKUP(E118, RoleMaster!C:C, RoleMaster!H:H, "", 0, 1)</f>
        <v>aea7ed55-e968-4172-83c7-16f869b186ae</v>
      </c>
      <c r="E118" s="6" t="str">
        <f t="array" ref="E118">XLOOKUP(A118, WorkforceRole!A:A, WorkforceRole!D:D, "", 0, 1)</f>
        <v>Truck Serviceman</v>
      </c>
      <c r="F118" s="7">
        <f t="array" ref="F118">XLOOKUP(A118, WorkforceCasualRank!A:A, WorkforceCasualRank!B:B, "", 0, 1)
</f>
        <v>18</v>
      </c>
      <c r="G118" s="8" t="str">
        <f t="array" ref="G118">XLOOKUP(H118, GradeMaster!A:A, GradeMaster!B:B, "", 0, 1)</f>
        <v>6bb027c9-c54d-45fc-9887-0bacc308d30a</v>
      </c>
      <c r="H118" s="6" t="str">
        <f t="array" ref="H118">XLOOKUP(A118, WorkforceGrade!A:A, WorkforceGrade!B:B, "", 0, 1)</f>
        <v>Grade 6</v>
      </c>
      <c r="I118" s="9" t="str">
        <f t="array" ref="I118">TEXTJOIN(",", TRUE, XLOOKUP(A118, WorkforceSkills!A:A, WorkforceSkills!C:C, "", 0, 1), XLOOKUP(A118, WorkforceSkills!A:A, WorkforceSkills!E:E, "", 0, 1), XLOOKUP(A118, WorkforceSkills!A:A, WorkforceSkills!G:G, "", 0, 1),  XLOOKUP(A118, WorkforceSkills!A:A, WorkforceSkills!I:I, "", 0, 1), XLOOKUP(A118, WorkforceSkills!A:A, WorkforceSkills!K:K, "", 0, 1), XLOOKUP(A118, WorkforceSkills!A:A, WorkforceSkills!M:M, "", 0, 1), XLOOKUP(A118, WorkforceSkills!A:A, WorkforceSkills!O:O, "", 0, 1), XLOOKUP(A118, WorkforceSkills!A:A, WorkforceSkills!Q:Q, "", 0, 1))
</f>
        <v>aea7ed55-e968-4172-83c7-16f869b186ae,866c9d0d-4f6a-4ca6-b352-9e186b2e8478,b5bc5bd4-194b-41ab-8e3f-c45f25c028d0,4313bbc5-41fb-44dc-929a-99e224446525</v>
      </c>
    </row>
    <row r="119">
      <c r="A119" s="5">
        <v>309609.0</v>
      </c>
      <c r="B119" s="5" t="s">
        <v>126</v>
      </c>
      <c r="C119" s="6">
        <f t="array" ref="C119">XLOOKUP(A119, WorkforceSeniorityRank!A:A, WorkforceSeniorityRank!B:B, "", 0, 1)</f>
        <v>314</v>
      </c>
      <c r="D119" s="6" t="str">
        <f t="array" ref="D119">XLOOKUP(E119, RoleMaster!C:C, RoleMaster!H:H, "", 0, 1)</f>
        <v>aea7ed55-e968-4172-83c7-16f869b186ae</v>
      </c>
      <c r="E119" s="6" t="str">
        <f t="array" ref="E119">XLOOKUP(A119, WorkforceRole!A:A, WorkforceRole!D:D, "", 0, 1)</f>
        <v>Truck Serviceman</v>
      </c>
      <c r="F119" s="7">
        <f t="array" ref="F119">XLOOKUP(A119, WorkforceCasualRank!A:A, WorkforceCasualRank!B:B, "", 0, 1)
</f>
        <v>19</v>
      </c>
      <c r="G119" s="8" t="str">
        <f t="array" ref="G119">XLOOKUP(H119, GradeMaster!A:A, GradeMaster!B:B, "", 0, 1)</f>
        <v>6bb027c9-c54d-45fc-9887-0bacc308d30a</v>
      </c>
      <c r="H119" s="6" t="str">
        <f t="array" ref="H119">XLOOKUP(A119, WorkforceGrade!A:A, WorkforceGrade!B:B, "", 0, 1)</f>
        <v>Grade 6</v>
      </c>
      <c r="I119" s="9" t="str">
        <f t="array" ref="I119">TEXTJOIN(",", TRUE, XLOOKUP(A119, WorkforceSkills!A:A, WorkforceSkills!C:C, "", 0, 1), XLOOKUP(A119, WorkforceSkills!A:A, WorkforceSkills!E:E, "", 0, 1), XLOOKUP(A119, WorkforceSkills!A:A, WorkforceSkills!G:G, "", 0, 1),  XLOOKUP(A119, WorkforceSkills!A:A, WorkforceSkills!I:I, "", 0, 1), XLOOKUP(A119, WorkforceSkills!A:A, WorkforceSkills!K:K, "", 0, 1), XLOOKUP(A119, WorkforceSkills!A:A, WorkforceSkills!M:M, "", 0, 1), XLOOKUP(A119, WorkforceSkills!A:A, WorkforceSkills!O:O, "", 0, 1), XLOOKUP(A119, WorkforceSkills!A:A, WorkforceSkills!Q:Q, "", 0, 1))
</f>
        <v>aea7ed55-e968-4172-83c7-16f869b186ae,866c9d0d-4f6a-4ca6-b352-9e186b2e8478,b5bc5bd4-194b-41ab-8e3f-c45f25c028d0,4313bbc5-41fb-44dc-929a-99e224446525</v>
      </c>
    </row>
    <row r="120">
      <c r="A120" s="5">
        <v>309002.0</v>
      </c>
      <c r="B120" s="5" t="s">
        <v>127</v>
      </c>
      <c r="C120" s="6">
        <f t="array" ref="C120">XLOOKUP(A120, WorkforceSeniorityRank!A:A, WorkforceSeniorityRank!B:B, "", 0, 1)</f>
        <v>244</v>
      </c>
      <c r="D120" s="6" t="str">
        <f t="array" ref="D120">XLOOKUP(E120, RoleMaster!C:C, RoleMaster!H:H, "", 0, 1)</f>
        <v>b5bc5bd4-194b-41ab-8e3f-c45f25c028d0</v>
      </c>
      <c r="E120" s="6" t="str">
        <f t="array" ref="E120">XLOOKUP(A120, WorkforceRole!A:A, WorkforceRole!D:D, "", 0, 1)</f>
        <v>RT Serviceman</v>
      </c>
      <c r="F120" s="7">
        <f t="array" ref="F120">XLOOKUP(A120, WorkforceCasualRank!A:A, WorkforceCasualRank!B:B, "", 0, 1)
</f>
        <v>20</v>
      </c>
      <c r="G120" s="8" t="str">
        <f t="array" ref="G120">XLOOKUP(H120, GradeMaster!A:A, GradeMaster!B:B, "", 0, 1)</f>
        <v>3d17a6e1-bc94-4c7f-ad26-234ce6cd65be</v>
      </c>
      <c r="H120" s="6" t="str">
        <f t="array" ref="H120">XLOOKUP(A120, WorkforceGrade!A:A, WorkforceGrade!B:B, "", 0, 1)</f>
        <v>Grade 5</v>
      </c>
      <c r="I120" s="9" t="str">
        <f t="array" ref="I120">TEXTJOIN(",", TRUE, XLOOKUP(A120, WorkforceSkills!A:A, WorkforceSkills!C:C, "", 0, 1), XLOOKUP(A120, WorkforceSkills!A:A, WorkforceSkills!E:E, "", 0, 1), XLOOKUP(A120, WorkforceSkills!A:A, WorkforceSkills!G:G, "", 0, 1),  XLOOKUP(A120, WorkforceSkills!A:A, WorkforceSkills!I:I, "", 0, 1), XLOOKUP(A120, WorkforceSkills!A:A, WorkforceSkills!K:K, "", 0, 1), XLOOKUP(A120, WorkforceSkills!A:A, WorkforceSkills!M:M, "", 0, 1), XLOOKUP(A120, WorkforceSkills!A:A, WorkforceSkills!O:O, "", 0, 1), XLOOKUP(A120, WorkforceSkills!A:A, WorkforceSkills!Q:Q, "", 0, 1))
</f>
        <v>aea7ed55-e968-4172-83c7-16f869b186ae,866c9d0d-4f6a-4ca6-b352-9e186b2e8478,dec8619b-903f-480e-a552-b9ad9b97025f,b5bc5bd4-194b-41ab-8e3f-c45f25c028d0,4313bbc5-41fb-44dc-929a-99e224446525</v>
      </c>
    </row>
    <row r="121">
      <c r="A121" s="5">
        <v>309041.0</v>
      </c>
      <c r="B121" s="5" t="s">
        <v>128</v>
      </c>
      <c r="C121" s="6">
        <f t="array" ref="C121">XLOOKUP(A121, WorkforceSeniorityRank!A:A, WorkforceSeniorityRank!B:B, "", 0, 1)</f>
        <v>343</v>
      </c>
      <c r="D121" s="6" t="str">
        <f t="array" ref="D121">XLOOKUP(E121, RoleMaster!C:C, RoleMaster!H:H, "", 0, 1)</f>
        <v>687f3dde-d1ad-4f4b-8c60-91a31eefb0fc</v>
      </c>
      <c r="E121" s="6" t="str">
        <f t="array" ref="E121">XLOOKUP(A121, WorkforceRole!A:A, WorkforceRole!D:D, "", 0, 1)</f>
        <v>Tyre Trucker</v>
      </c>
      <c r="F121" s="7">
        <f t="array" ref="F121">XLOOKUP(A121, WorkforceCasualRank!A:A, WorkforceCasualRank!B:B, "", 0, 1)
</f>
        <v>21</v>
      </c>
      <c r="G121" s="8" t="str">
        <f t="array" ref="G121">XLOOKUP(H121, GradeMaster!A:A, GradeMaster!B:B, "", 0, 1)</f>
        <v>6bb027c9-c54d-45fc-9887-0bacc308d30a</v>
      </c>
      <c r="H121" s="6" t="str">
        <f t="array" ref="H121">XLOOKUP(A121, WorkforceGrade!A:A, WorkforceGrade!B:B, "", 0, 1)</f>
        <v>Grade 6</v>
      </c>
      <c r="I121" s="9" t="str">
        <f t="array" ref="I121">TEXTJOIN(",", TRUE, XLOOKUP(A121, WorkforceSkills!A:A, WorkforceSkills!C:C, "", 0, 1), XLOOKUP(A121, WorkforceSkills!A:A, WorkforceSkills!E:E, "", 0, 1), XLOOKUP(A121, WorkforceSkills!A:A, WorkforceSkills!G:G, "", 0, 1),  XLOOKUP(A121, WorkforceSkills!A:A, WorkforceSkills!I:I, "", 0, 1), XLOOKUP(A121, WorkforceSkills!A:A, WorkforceSkills!K:K, "", 0, 1), XLOOKUP(A121, WorkforceSkills!A:A, WorkforceSkills!M:M, "", 0, 1), XLOOKUP(A121, WorkforceSkills!A:A, WorkforceSkills!O:O, "", 0, 1), XLOOKUP(A121, WorkforceSkills!A:A, WorkforceSkills!Q:Q, "", 0, 1))
</f>
        <v>aea7ed55-e968-4172-83c7-16f869b186ae,866c9d0d-4f6a-4ca6-b352-9e186b2e8478,b5bc5bd4-194b-41ab-8e3f-c45f25c028d0,4313bbc5-41fb-44dc-929a-99e224446525</v>
      </c>
    </row>
    <row r="122">
      <c r="A122" s="5">
        <v>308782.0</v>
      </c>
      <c r="B122" s="5" t="s">
        <v>129</v>
      </c>
      <c r="C122" s="6">
        <f t="array" ref="C122">XLOOKUP(A122, WorkforceSeniorityRank!A:A, WorkforceSeniorityRank!B:B, "", 0, 1)</f>
        <v>78</v>
      </c>
      <c r="D122" s="6" t="str">
        <f t="array" ref="D122">XLOOKUP(E122, RoleMaster!C:C, RoleMaster!H:H, "", 0, 1)</f>
        <v>2615173f-0c73-47c2-9e5e-71c4134616de</v>
      </c>
      <c r="E122" s="6" t="str">
        <f t="array" ref="E122">XLOOKUP(A122, WorkforceRole!A:A, WorkforceRole!D:D, "", 0, 1)</f>
        <v>LCV Builder</v>
      </c>
      <c r="F122" s="7" t="str">
        <f t="array" ref="F122">XLOOKUP(A122, WorkforceCasualRank!A:A, WorkforceCasualRank!B:B, "", 0, 1)
</f>
        <v/>
      </c>
      <c r="G122" s="8" t="str">
        <f t="array" ref="G122">XLOOKUP(H122, GradeMaster!A:A, GradeMaster!B:B, "", 0, 1)</f>
        <v>4853a21f-bca1-407e-b7e1-d63f769a323e</v>
      </c>
      <c r="H122" s="6" t="str">
        <f t="array" ref="H122">XLOOKUP(A122, WorkforceGrade!A:A, WorkforceGrade!B:B, "", 0, 1)</f>
        <v>Grade 2</v>
      </c>
      <c r="I122" s="9" t="str">
        <f t="array" ref="I122">TEXTJOIN(",", TRUE, XLOOKUP(A122, WorkforceSkills!A:A, WorkforceSkills!C:C, "", 0, 1), XLOOKUP(A122, WorkforceSkills!A:A, WorkforceSkills!E:E, "", 0, 1), XLOOKUP(A122, WorkforceSkills!A:A, WorkforceSkills!G:G, "", 0, 1),  XLOOKUP(A122, WorkforceSkills!A:A, WorkforceSkills!I:I, "", 0, 1), XLOOKUP(A122, WorkforceSkills!A:A, WorkforceSkills!K:K, "", 0, 1), XLOOKUP(A122, WorkforceSkills!A:A, WorkforceSkills!M:M, "", 0, 1), XLOOKUP(A122, WorkforceSkills!A:A, WorkforceSkills!O:O, "", 0, 1), XLOOKUP(A122, WorkforceSkills!A:A, WorkforceSkills!Q:Q, "", 0, 1))
</f>
        <v/>
      </c>
    </row>
    <row r="123">
      <c r="A123" s="5">
        <v>308812.0</v>
      </c>
      <c r="B123" s="5" t="s">
        <v>130</v>
      </c>
      <c r="C123" s="6">
        <f t="array" ref="C123">XLOOKUP(A123, WorkforceSeniorityRank!A:A, WorkforceSeniorityRank!B:B, "", 0, 1)</f>
        <v>243</v>
      </c>
      <c r="D123" s="6" t="str">
        <f t="array" ref="D123">XLOOKUP(E123, RoleMaster!C:C, RoleMaster!H:H, "", 0, 1)</f>
        <v>866c9d0d-4f6a-4ca6-b352-9e186b2e8478</v>
      </c>
      <c r="E123" s="6" t="str">
        <f t="array" ref="E123">XLOOKUP(A123, WorkforceRole!A:A, WorkforceRole!D:D, "", 0, 1)</f>
        <v>LCV Serviceman</v>
      </c>
      <c r="F123" s="7">
        <f t="array" ref="F123">XLOOKUP(A123, WorkforceCasualRank!A:A, WorkforceCasualRank!B:B, "", 0, 1)
</f>
        <v>22</v>
      </c>
      <c r="G123" s="8" t="str">
        <f t="array" ref="G123">XLOOKUP(H123, GradeMaster!A:A, GradeMaster!B:B, "", 0, 1)</f>
        <v>3d17a6e1-bc94-4c7f-ad26-234ce6cd65be</v>
      </c>
      <c r="H123" s="6" t="str">
        <f t="array" ref="H123">XLOOKUP(A123, WorkforceGrade!A:A, WorkforceGrade!B:B, "", 0, 1)</f>
        <v>Grade 5</v>
      </c>
      <c r="I123" s="9" t="str">
        <f t="array" ref="I123">TEXTJOIN(",", TRUE, XLOOKUP(A123, WorkforceSkills!A:A, WorkforceSkills!C:C, "", 0, 1), XLOOKUP(A123, WorkforceSkills!A:A, WorkforceSkills!E:E, "", 0, 1), XLOOKUP(A123, WorkforceSkills!A:A, WorkforceSkills!G:G, "", 0, 1),  XLOOKUP(A123, WorkforceSkills!A:A, WorkforceSkills!I:I, "", 0, 1), XLOOKUP(A123, WorkforceSkills!A:A, WorkforceSkills!K:K, "", 0, 1), XLOOKUP(A123, WorkforceSkills!A:A, WorkforceSkills!M:M, "", 0, 1), XLOOKUP(A123, WorkforceSkills!A:A, WorkforceSkills!O:O, "", 0, 1), XLOOKUP(A123, WorkforceSkills!A:A, WorkforceSkills!Q:Q, "", 0, 1))
</f>
        <v>aea7ed55-e968-4172-83c7-16f869b186ae,2615173f-0c73-47c2-9e5e-71c4134616de,866c9d0d-4f6a-4ca6-b352-9e186b2e8478,b5bc5bd4-194b-41ab-8e3f-c45f25c028d0,4313bbc5-41fb-44dc-929a-99e224446525</v>
      </c>
    </row>
    <row r="124">
      <c r="A124" s="5">
        <v>309276.0</v>
      </c>
      <c r="B124" s="5" t="s">
        <v>131</v>
      </c>
      <c r="C124" s="6">
        <f t="array" ref="C124">XLOOKUP(A124, WorkforceSeniorityRank!A:A, WorkforceSeniorityRank!B:B, "", 0, 1)</f>
        <v>91</v>
      </c>
      <c r="D124" s="6" t="str">
        <f t="array" ref="D124">XLOOKUP(E124, RoleMaster!C:C, RoleMaster!H:H, "", 0, 1)</f>
        <v>2615173f-0c73-47c2-9e5e-71c4134616de</v>
      </c>
      <c r="E124" s="6" t="str">
        <f t="array" ref="E124">XLOOKUP(A124, WorkforceRole!A:A, WorkforceRole!D:D, "", 0, 1)</f>
        <v>LCV Builder</v>
      </c>
      <c r="F124" s="7" t="str">
        <f t="array" ref="F124">XLOOKUP(A124, WorkforceCasualRank!A:A, WorkforceCasualRank!B:B, "", 0, 1)
</f>
        <v/>
      </c>
      <c r="G124" s="8" t="str">
        <f t="array" ref="G124">XLOOKUP(H124, GradeMaster!A:A, GradeMaster!B:B, "", 0, 1)</f>
        <v>4853a21f-bca1-407e-b7e1-d63f769a323e</v>
      </c>
      <c r="H124" s="6" t="str">
        <f t="array" ref="H124">XLOOKUP(A124, WorkforceGrade!A:A, WorkforceGrade!B:B, "", 0, 1)</f>
        <v>Grade 2</v>
      </c>
      <c r="I124" s="9" t="str">
        <f t="array" ref="I124">TEXTJOIN(",", TRUE, XLOOKUP(A124, WorkforceSkills!A:A, WorkforceSkills!C:C, "", 0, 1), XLOOKUP(A124, WorkforceSkills!A:A, WorkforceSkills!E:E, "", 0, 1), XLOOKUP(A124, WorkforceSkills!A:A, WorkforceSkills!G:G, "", 0, 1),  XLOOKUP(A124, WorkforceSkills!A:A, WorkforceSkills!I:I, "", 0, 1), XLOOKUP(A124, WorkforceSkills!A:A, WorkforceSkills!K:K, "", 0, 1), XLOOKUP(A124, WorkforceSkills!A:A, WorkforceSkills!M:M, "", 0, 1), XLOOKUP(A124, WorkforceSkills!A:A, WorkforceSkills!O:O, "", 0, 1), XLOOKUP(A124, WorkforceSkills!A:A, WorkforceSkills!Q:Q, "", 0, 1))
</f>
        <v/>
      </c>
    </row>
    <row r="125">
      <c r="A125" s="5">
        <v>309294.0</v>
      </c>
      <c r="B125" s="5" t="s">
        <v>132</v>
      </c>
      <c r="C125" s="6">
        <f t="array" ref="C125">XLOOKUP(A125, WorkforceSeniorityRank!A:A, WorkforceSeniorityRank!B:B, "", 0, 1)</f>
        <v>136</v>
      </c>
      <c r="D125" s="6" t="str">
        <f t="array" ref="D125">XLOOKUP(E125, RoleMaster!C:C, RoleMaster!H:H, "", 0, 1)</f>
        <v>dec8619b-903f-480e-a552-b9ad9b97025f</v>
      </c>
      <c r="E125" s="6" t="str">
        <f t="array" ref="E125">XLOOKUP(A125, WorkforceRole!A:A, WorkforceRole!D:D, "", 0, 1)</f>
        <v>RT Builder</v>
      </c>
      <c r="F125" s="7" t="str">
        <f t="array" ref="F125">XLOOKUP(A125, WorkforceCasualRank!A:A, WorkforceCasualRank!B:B, "", 0, 1)
</f>
        <v/>
      </c>
      <c r="G125" s="8" t="str">
        <f t="array" ref="G125">XLOOKUP(H125, GradeMaster!A:A, GradeMaster!B:B, "", 0, 1)</f>
        <v>4853a21f-bca1-407e-b7e1-d63f769a323e</v>
      </c>
      <c r="H125" s="6" t="str">
        <f t="array" ref="H125">XLOOKUP(A125, WorkforceGrade!A:A, WorkforceGrade!B:B, "", 0, 1)</f>
        <v>Grade 2</v>
      </c>
      <c r="I125" s="9" t="str">
        <f t="array" ref="I125">TEXTJOIN(",", TRUE, XLOOKUP(A125, WorkforceSkills!A:A, WorkforceSkills!C:C, "", 0, 1), XLOOKUP(A125, WorkforceSkills!A:A, WorkforceSkills!E:E, "", 0, 1), XLOOKUP(A125, WorkforceSkills!A:A, WorkforceSkills!G:G, "", 0, 1),  XLOOKUP(A125, WorkforceSkills!A:A, WorkforceSkills!I:I, "", 0, 1), XLOOKUP(A125, WorkforceSkills!A:A, WorkforceSkills!K:K, "", 0, 1), XLOOKUP(A125, WorkforceSkills!A:A, WorkforceSkills!M:M, "", 0, 1), XLOOKUP(A125, WorkforceSkills!A:A, WorkforceSkills!O:O, "", 0, 1), XLOOKUP(A125, WorkforceSkills!A:A, WorkforceSkills!Q:Q, "", 0, 1))
</f>
        <v/>
      </c>
    </row>
    <row r="126">
      <c r="A126" s="5">
        <v>309296.0</v>
      </c>
      <c r="B126" s="5" t="s">
        <v>133</v>
      </c>
      <c r="C126" s="6">
        <f t="array" ref="C126">XLOOKUP(A126, WorkforceSeniorityRank!A:A, WorkforceSeniorityRank!B:B, "", 0, 1)</f>
        <v>87</v>
      </c>
      <c r="D126" s="6" t="str">
        <f t="array" ref="D126">XLOOKUP(E126, RoleMaster!C:C, RoleMaster!H:H, "", 0, 1)</f>
        <v>909fe744-64e1-4430-af94-29049e4d5d61</v>
      </c>
      <c r="E126" s="6" t="str">
        <f t="array" ref="E126">XLOOKUP(A126, WorkforceRole!A:A, WorkforceRole!D:D, "", 0, 1)</f>
        <v>Truck Builder</v>
      </c>
      <c r="F126" s="7" t="str">
        <f t="array" ref="F126">XLOOKUP(A126, WorkforceCasualRank!A:A, WorkforceCasualRank!B:B, "", 0, 1)
</f>
        <v/>
      </c>
      <c r="G126" s="8" t="str">
        <f t="array" ref="G126">XLOOKUP(H126, GradeMaster!A:A, GradeMaster!B:B, "", 0, 1)</f>
        <v>4853a21f-bca1-407e-b7e1-d63f769a323e</v>
      </c>
      <c r="H126" s="6" t="str">
        <f t="array" ref="H126">XLOOKUP(A126, WorkforceGrade!A:A, WorkforceGrade!B:B, "", 0, 1)</f>
        <v>Grade 2</v>
      </c>
      <c r="I126" s="9" t="str">
        <f t="array" ref="I126">TEXTJOIN(",", TRUE, XLOOKUP(A126, WorkforceSkills!A:A, WorkforceSkills!C:C, "", 0, 1), XLOOKUP(A126, WorkforceSkills!A:A, WorkforceSkills!E:E, "", 0, 1), XLOOKUP(A126, WorkforceSkills!A:A, WorkforceSkills!G:G, "", 0, 1),  XLOOKUP(A126, WorkforceSkills!A:A, WorkforceSkills!I:I, "", 0, 1), XLOOKUP(A126, WorkforceSkills!A:A, WorkforceSkills!K:K, "", 0, 1), XLOOKUP(A126, WorkforceSkills!A:A, WorkforceSkills!M:M, "", 0, 1), XLOOKUP(A126, WorkforceSkills!A:A, WorkforceSkills!O:O, "", 0, 1), XLOOKUP(A126, WorkforceSkills!A:A, WorkforceSkills!Q:Q, "", 0, 1))
</f>
        <v/>
      </c>
    </row>
    <row r="127">
      <c r="A127" s="5">
        <v>309304.0</v>
      </c>
      <c r="B127" s="5" t="s">
        <v>134</v>
      </c>
      <c r="C127" s="6">
        <f t="array" ref="C127">XLOOKUP(A127, WorkforceSeniorityRank!A:A, WorkforceSeniorityRank!B:B, "", 0, 1)</f>
        <v>148</v>
      </c>
      <c r="D127" s="6" t="str">
        <f t="array" ref="D127">XLOOKUP(E127, RoleMaster!C:C, RoleMaster!H:H, "", 0, 1)</f>
        <v>909fe744-64e1-4430-af94-29049e4d5d61</v>
      </c>
      <c r="E127" s="6" t="str">
        <f t="array" ref="E127">XLOOKUP(A127, WorkforceRole!A:A, WorkforceRole!D:D, "", 0, 1)</f>
        <v>Truck Builder</v>
      </c>
      <c r="F127" s="7" t="str">
        <f t="array" ref="F127">XLOOKUP(A127, WorkforceCasualRank!A:A, WorkforceCasualRank!B:B, "", 0, 1)
</f>
        <v/>
      </c>
      <c r="G127" s="8" t="str">
        <f t="array" ref="G127">XLOOKUP(H127, GradeMaster!A:A, GradeMaster!B:B, "", 0, 1)</f>
        <v>4853a21f-bca1-407e-b7e1-d63f769a323e</v>
      </c>
      <c r="H127" s="6" t="str">
        <f t="array" ref="H127">XLOOKUP(A127, WorkforceGrade!A:A, WorkforceGrade!B:B, "", 0, 1)</f>
        <v>Grade 2</v>
      </c>
      <c r="I127" s="9" t="str">
        <f t="array" ref="I127">TEXTJOIN(",", TRUE, XLOOKUP(A127, WorkforceSkills!A:A, WorkforceSkills!C:C, "", 0, 1), XLOOKUP(A127, WorkforceSkills!A:A, WorkforceSkills!E:E, "", 0, 1), XLOOKUP(A127, WorkforceSkills!A:A, WorkforceSkills!G:G, "", 0, 1),  XLOOKUP(A127, WorkforceSkills!A:A, WorkforceSkills!I:I, "", 0, 1), XLOOKUP(A127, WorkforceSkills!A:A, WorkforceSkills!K:K, "", 0, 1), XLOOKUP(A127, WorkforceSkills!A:A, WorkforceSkills!M:M, "", 0, 1), XLOOKUP(A127, WorkforceSkills!A:A, WorkforceSkills!O:O, "", 0, 1), XLOOKUP(A127, WorkforceSkills!A:A, WorkforceSkills!Q:Q, "", 0, 1))
</f>
        <v/>
      </c>
    </row>
    <row r="128">
      <c r="A128" s="5">
        <v>309331.0</v>
      </c>
      <c r="B128" s="5" t="s">
        <v>135</v>
      </c>
      <c r="C128" s="6">
        <f t="array" ref="C128">XLOOKUP(A128, WorkforceSeniorityRank!A:A, WorkforceSeniorityRank!B:B, "", 0, 1)</f>
        <v>251</v>
      </c>
      <c r="D128" s="6" t="str">
        <f t="array" ref="D128">XLOOKUP(E128, RoleMaster!C:C, RoleMaster!H:H, "", 0, 1)</f>
        <v>aea7ed55-e968-4172-83c7-16f869b186ae</v>
      </c>
      <c r="E128" s="6" t="str">
        <f t="array" ref="E128">XLOOKUP(A128, WorkforceRole!A:A, WorkforceRole!D:D, "", 0, 1)</f>
        <v>Truck Serviceman</v>
      </c>
      <c r="F128" s="7">
        <f t="array" ref="F128">XLOOKUP(A128, WorkforceCasualRank!A:A, WorkforceCasualRank!B:B, "", 0, 1)
</f>
        <v>23</v>
      </c>
      <c r="G128" s="8" t="str">
        <f t="array" ref="G128">XLOOKUP(H128, GradeMaster!A:A, GradeMaster!B:B, "", 0, 1)</f>
        <v>3d17a6e1-bc94-4c7f-ad26-234ce6cd65be</v>
      </c>
      <c r="H128" s="6" t="str">
        <f t="array" ref="H128">XLOOKUP(A128, WorkforceGrade!A:A, WorkforceGrade!B:B, "", 0, 1)</f>
        <v>Grade 5</v>
      </c>
      <c r="I128" s="9" t="str">
        <f t="array" ref="I128">TEXTJOIN(",", TRUE, XLOOKUP(A128, WorkforceSkills!A:A, WorkforceSkills!C:C, "", 0, 1), XLOOKUP(A128, WorkforceSkills!A:A, WorkforceSkills!E:E, "", 0, 1), XLOOKUP(A128, WorkforceSkills!A:A, WorkforceSkills!G:G, "", 0, 1),  XLOOKUP(A128, WorkforceSkills!A:A, WorkforceSkills!I:I, "", 0, 1), XLOOKUP(A128, WorkforceSkills!A:A, WorkforceSkills!K:K, "", 0, 1), XLOOKUP(A128, WorkforceSkills!A:A, WorkforceSkills!M:M, "", 0, 1), XLOOKUP(A128, WorkforceSkills!A:A, WorkforceSkills!O:O, "", 0, 1), XLOOKUP(A128, WorkforceSkills!A:A, WorkforceSkills!Q:Q, "", 0, 1))
</f>
        <v>909fe744-64e1-4430-af94-29049e4d5d61,aea7ed55-e968-4172-83c7-16f869b186ae,866c9d0d-4f6a-4ca6-b352-9e186b2e8478,b5bc5bd4-194b-41ab-8e3f-c45f25c028d0,4313bbc5-41fb-44dc-929a-99e224446525</v>
      </c>
    </row>
    <row r="129">
      <c r="A129" s="5">
        <v>309329.0</v>
      </c>
      <c r="B129" s="5" t="s">
        <v>136</v>
      </c>
      <c r="C129" s="6">
        <f t="array" ref="C129">XLOOKUP(A129, WorkforceSeniorityRank!A:A, WorkforceSeniorityRank!B:B, "", 0, 1)</f>
        <v>169</v>
      </c>
      <c r="D129" s="6" t="str">
        <f t="array" ref="D129">XLOOKUP(E129, RoleMaster!C:C, RoleMaster!H:H, "", 0, 1)</f>
        <v>dec8619b-903f-480e-a552-b9ad9b97025f</v>
      </c>
      <c r="E129" s="6" t="str">
        <f t="array" ref="E129">XLOOKUP(A129, WorkforceRole!A:A, WorkforceRole!D:D, "", 0, 1)</f>
        <v>RT Builder</v>
      </c>
      <c r="F129" s="7" t="str">
        <f t="array" ref="F129">XLOOKUP(A129, WorkforceCasualRank!A:A, WorkforceCasualRank!B:B, "", 0, 1)
</f>
        <v/>
      </c>
      <c r="G129" s="8" t="str">
        <f t="array" ref="G129">XLOOKUP(H129, GradeMaster!A:A, GradeMaster!B:B, "", 0, 1)</f>
        <v>4853a21f-bca1-407e-b7e1-d63f769a323e</v>
      </c>
      <c r="H129" s="6" t="str">
        <f t="array" ref="H129">XLOOKUP(A129, WorkforceGrade!A:A, WorkforceGrade!B:B, "", 0, 1)</f>
        <v>Grade 2</v>
      </c>
      <c r="I129" s="9" t="str">
        <f t="array" ref="I129">TEXTJOIN(",", TRUE, XLOOKUP(A129, WorkforceSkills!A:A, WorkforceSkills!C:C, "", 0, 1), XLOOKUP(A129, WorkforceSkills!A:A, WorkforceSkills!E:E, "", 0, 1), XLOOKUP(A129, WorkforceSkills!A:A, WorkforceSkills!G:G, "", 0, 1),  XLOOKUP(A129, WorkforceSkills!A:A, WorkforceSkills!I:I, "", 0, 1), XLOOKUP(A129, WorkforceSkills!A:A, WorkforceSkills!K:K, "", 0, 1), XLOOKUP(A129, WorkforceSkills!A:A, WorkforceSkills!M:M, "", 0, 1), XLOOKUP(A129, WorkforceSkills!A:A, WorkforceSkills!O:O, "", 0, 1), XLOOKUP(A129, WorkforceSkills!A:A, WorkforceSkills!Q:Q, "", 0, 1))
</f>
        <v/>
      </c>
    </row>
    <row r="130">
      <c r="A130" s="5">
        <v>309316.0</v>
      </c>
      <c r="B130" s="5" t="s">
        <v>137</v>
      </c>
      <c r="C130" s="6">
        <f t="array" ref="C130">XLOOKUP(A130, WorkforceSeniorityRank!A:A, WorkforceSeniorityRank!B:B, "", 0, 1)</f>
        <v>88</v>
      </c>
      <c r="D130" s="6" t="str">
        <f t="array" ref="D130">XLOOKUP(E130, RoleMaster!C:C, RoleMaster!H:H, "", 0, 1)</f>
        <v>909fe744-64e1-4430-af94-29049e4d5d61</v>
      </c>
      <c r="E130" s="6" t="str">
        <f t="array" ref="E130">XLOOKUP(A130, WorkforceRole!A:A, WorkforceRole!D:D, "", 0, 1)</f>
        <v>Truck Builder</v>
      </c>
      <c r="F130" s="7" t="str">
        <f t="array" ref="F130">XLOOKUP(A130, WorkforceCasualRank!A:A, WorkforceCasualRank!B:B, "", 0, 1)
</f>
        <v/>
      </c>
      <c r="G130" s="8" t="str">
        <f t="array" ref="G130">XLOOKUP(H130, GradeMaster!A:A, GradeMaster!B:B, "", 0, 1)</f>
        <v>4853a21f-bca1-407e-b7e1-d63f769a323e</v>
      </c>
      <c r="H130" s="6" t="str">
        <f t="array" ref="H130">XLOOKUP(A130, WorkforceGrade!A:A, WorkforceGrade!B:B, "", 0, 1)</f>
        <v>Grade 2</v>
      </c>
      <c r="I130" s="9" t="str">
        <f t="array" ref="I130">TEXTJOIN(",", TRUE, XLOOKUP(A130, WorkforceSkills!A:A, WorkforceSkills!C:C, "", 0, 1), XLOOKUP(A130, WorkforceSkills!A:A, WorkforceSkills!E:E, "", 0, 1), XLOOKUP(A130, WorkforceSkills!A:A, WorkforceSkills!G:G, "", 0, 1),  XLOOKUP(A130, WorkforceSkills!A:A, WorkforceSkills!I:I, "", 0, 1), XLOOKUP(A130, WorkforceSkills!A:A, WorkforceSkills!K:K, "", 0, 1), XLOOKUP(A130, WorkforceSkills!A:A, WorkforceSkills!M:M, "", 0, 1), XLOOKUP(A130, WorkforceSkills!A:A, WorkforceSkills!O:O, "", 0, 1), XLOOKUP(A130, WorkforceSkills!A:A, WorkforceSkills!Q:Q, "", 0, 1))
</f>
        <v/>
      </c>
    </row>
    <row r="131">
      <c r="A131" s="5">
        <v>309318.0</v>
      </c>
      <c r="B131" s="5" t="s">
        <v>138</v>
      </c>
      <c r="C131" s="6">
        <f t="array" ref="C131">XLOOKUP(A131, WorkforceSeniorityRank!A:A, WorkforceSeniorityRank!B:B, "", 0, 1)</f>
        <v>94</v>
      </c>
      <c r="D131" s="6" t="str">
        <f t="array" ref="D131">XLOOKUP(E131, RoleMaster!C:C, RoleMaster!H:H, "", 0, 1)</f>
        <v>909fe744-64e1-4430-af94-29049e4d5d61</v>
      </c>
      <c r="E131" s="6" t="str">
        <f t="array" ref="E131">XLOOKUP(A131, WorkforceRole!A:A, WorkforceRole!D:D, "", 0, 1)</f>
        <v>Truck Builder</v>
      </c>
      <c r="F131" s="7" t="str">
        <f t="array" ref="F131">XLOOKUP(A131, WorkforceCasualRank!A:A, WorkforceCasualRank!B:B, "", 0, 1)
</f>
        <v/>
      </c>
      <c r="G131" s="8" t="str">
        <f t="array" ref="G131">XLOOKUP(H131, GradeMaster!A:A, GradeMaster!B:B, "", 0, 1)</f>
        <v>4853a21f-bca1-407e-b7e1-d63f769a323e</v>
      </c>
      <c r="H131" s="6" t="str">
        <f t="array" ref="H131">XLOOKUP(A131, WorkforceGrade!A:A, WorkforceGrade!B:B, "", 0, 1)</f>
        <v>Grade 2</v>
      </c>
      <c r="I131" s="9" t="str">
        <f t="array" ref="I131">TEXTJOIN(",", TRUE, XLOOKUP(A131, WorkforceSkills!A:A, WorkforceSkills!C:C, "", 0, 1), XLOOKUP(A131, WorkforceSkills!A:A, WorkforceSkills!E:E, "", 0, 1), XLOOKUP(A131, WorkforceSkills!A:A, WorkforceSkills!G:G, "", 0, 1),  XLOOKUP(A131, WorkforceSkills!A:A, WorkforceSkills!I:I, "", 0, 1), XLOOKUP(A131, WorkforceSkills!A:A, WorkforceSkills!K:K, "", 0, 1), XLOOKUP(A131, WorkforceSkills!A:A, WorkforceSkills!M:M, "", 0, 1), XLOOKUP(A131, WorkforceSkills!A:A, WorkforceSkills!O:O, "", 0, 1), XLOOKUP(A131, WorkforceSkills!A:A, WorkforceSkills!Q:Q, "", 0, 1))
</f>
        <v/>
      </c>
    </row>
    <row r="132">
      <c r="A132" s="5">
        <v>309337.0</v>
      </c>
      <c r="B132" s="5" t="s">
        <v>139</v>
      </c>
      <c r="C132" s="6">
        <f t="array" ref="C132">XLOOKUP(A132, WorkforceSeniorityRank!A:A, WorkforceSeniorityRank!B:B, "", 0, 1)</f>
        <v>95</v>
      </c>
      <c r="D132" s="6" t="str">
        <f t="array" ref="D132">XLOOKUP(E132, RoleMaster!C:C, RoleMaster!H:H, "", 0, 1)</f>
        <v>909fe744-64e1-4430-af94-29049e4d5d61</v>
      </c>
      <c r="E132" s="6" t="str">
        <f t="array" ref="E132">XLOOKUP(A132, WorkforceRole!A:A, WorkforceRole!D:D, "", 0, 1)</f>
        <v>Truck Builder</v>
      </c>
      <c r="F132" s="7" t="str">
        <f t="array" ref="F132">XLOOKUP(A132, WorkforceCasualRank!A:A, WorkforceCasualRank!B:B, "", 0, 1)
</f>
        <v/>
      </c>
      <c r="G132" s="8" t="str">
        <f t="array" ref="G132">XLOOKUP(H132, GradeMaster!A:A, GradeMaster!B:B, "", 0, 1)</f>
        <v>4853a21f-bca1-407e-b7e1-d63f769a323e</v>
      </c>
      <c r="H132" s="6" t="str">
        <f t="array" ref="H132">XLOOKUP(A132, WorkforceGrade!A:A, WorkforceGrade!B:B, "", 0, 1)</f>
        <v>Grade 2</v>
      </c>
      <c r="I132" s="9" t="str">
        <f t="array" ref="I132">TEXTJOIN(",", TRUE, XLOOKUP(A132, WorkforceSkills!A:A, WorkforceSkills!C:C, "", 0, 1), XLOOKUP(A132, WorkforceSkills!A:A, WorkforceSkills!E:E, "", 0, 1), XLOOKUP(A132, WorkforceSkills!A:A, WorkforceSkills!G:G, "", 0, 1),  XLOOKUP(A132, WorkforceSkills!A:A, WorkforceSkills!I:I, "", 0, 1), XLOOKUP(A132, WorkforceSkills!A:A, WorkforceSkills!K:K, "", 0, 1), XLOOKUP(A132, WorkforceSkills!A:A, WorkforceSkills!M:M, "", 0, 1), XLOOKUP(A132, WorkforceSkills!A:A, WorkforceSkills!O:O, "", 0, 1), XLOOKUP(A132, WorkforceSkills!A:A, WorkforceSkills!Q:Q, "", 0, 1))
</f>
        <v/>
      </c>
    </row>
    <row r="133">
      <c r="A133" s="5">
        <v>309376.0</v>
      </c>
      <c r="B133" s="5" t="s">
        <v>140</v>
      </c>
      <c r="C133" s="6">
        <f t="array" ref="C133">XLOOKUP(A133, WorkforceSeniorityRank!A:A, WorkforceSeniorityRank!B:B, "", 0, 1)</f>
        <v>97</v>
      </c>
      <c r="D133" s="6" t="str">
        <f t="array" ref="D133">XLOOKUP(E133, RoleMaster!C:C, RoleMaster!H:H, "", 0, 1)</f>
        <v>2615173f-0c73-47c2-9e5e-71c4134616de</v>
      </c>
      <c r="E133" s="6" t="str">
        <f t="array" ref="E133">XLOOKUP(A133, WorkforceRole!A:A, WorkforceRole!D:D, "", 0, 1)</f>
        <v>LCV Builder</v>
      </c>
      <c r="F133" s="7" t="str">
        <f t="array" ref="F133">XLOOKUP(A133, WorkforceCasualRank!A:A, WorkforceCasualRank!B:B, "", 0, 1)
</f>
        <v/>
      </c>
      <c r="G133" s="8" t="str">
        <f t="array" ref="G133">XLOOKUP(H133, GradeMaster!A:A, GradeMaster!B:B, "", 0, 1)</f>
        <v>4853a21f-bca1-407e-b7e1-d63f769a323e</v>
      </c>
      <c r="H133" s="6" t="str">
        <f t="array" ref="H133">XLOOKUP(A133, WorkforceGrade!A:A, WorkforceGrade!B:B, "", 0, 1)</f>
        <v>Grade 2</v>
      </c>
      <c r="I133" s="9" t="str">
        <f t="array" ref="I133">TEXTJOIN(",", TRUE, XLOOKUP(A133, WorkforceSkills!A:A, WorkforceSkills!C:C, "", 0, 1), XLOOKUP(A133, WorkforceSkills!A:A, WorkforceSkills!E:E, "", 0, 1), XLOOKUP(A133, WorkforceSkills!A:A, WorkforceSkills!G:G, "", 0, 1),  XLOOKUP(A133, WorkforceSkills!A:A, WorkforceSkills!I:I, "", 0, 1), XLOOKUP(A133, WorkforceSkills!A:A, WorkforceSkills!K:K, "", 0, 1), XLOOKUP(A133, WorkforceSkills!A:A, WorkforceSkills!M:M, "", 0, 1), XLOOKUP(A133, WorkforceSkills!A:A, WorkforceSkills!O:O, "", 0, 1), XLOOKUP(A133, WorkforceSkills!A:A, WorkforceSkills!Q:Q, "", 0, 1))
</f>
        <v/>
      </c>
    </row>
    <row r="134">
      <c r="A134" s="5">
        <v>309393.0</v>
      </c>
      <c r="B134" s="5" t="s">
        <v>141</v>
      </c>
      <c r="C134" s="6">
        <f t="array" ref="C134">XLOOKUP(A134, WorkforceSeniorityRank!A:A, WorkforceSeniorityRank!B:B, "", 0, 1)</f>
        <v>96</v>
      </c>
      <c r="D134" s="6" t="str">
        <f t="array" ref="D134">XLOOKUP(E134, RoleMaster!C:C, RoleMaster!H:H, "", 0, 1)</f>
        <v>909fe744-64e1-4430-af94-29049e4d5d61</v>
      </c>
      <c r="E134" s="6" t="str">
        <f t="array" ref="E134">XLOOKUP(A134, WorkforceRole!A:A, WorkforceRole!D:D, "", 0, 1)</f>
        <v>Truck Builder</v>
      </c>
      <c r="F134" s="7" t="str">
        <f t="array" ref="F134">XLOOKUP(A134, WorkforceCasualRank!A:A, WorkforceCasualRank!B:B, "", 0, 1)
</f>
        <v/>
      </c>
      <c r="G134" s="8" t="str">
        <f t="array" ref="G134">XLOOKUP(H134, GradeMaster!A:A, GradeMaster!B:B, "", 0, 1)</f>
        <v>4853a21f-bca1-407e-b7e1-d63f769a323e</v>
      </c>
      <c r="H134" s="6" t="str">
        <f t="array" ref="H134">XLOOKUP(A134, WorkforceGrade!A:A, WorkforceGrade!B:B, "", 0, 1)</f>
        <v>Grade 2</v>
      </c>
      <c r="I134" s="9" t="str">
        <f t="array" ref="I134">TEXTJOIN(",", TRUE, XLOOKUP(A134, WorkforceSkills!A:A, WorkforceSkills!C:C, "", 0, 1), XLOOKUP(A134, WorkforceSkills!A:A, WorkforceSkills!E:E, "", 0, 1), XLOOKUP(A134, WorkforceSkills!A:A, WorkforceSkills!G:G, "", 0, 1),  XLOOKUP(A134, WorkforceSkills!A:A, WorkforceSkills!I:I, "", 0, 1), XLOOKUP(A134, WorkforceSkills!A:A, WorkforceSkills!K:K, "", 0, 1), XLOOKUP(A134, WorkforceSkills!A:A, WorkforceSkills!M:M, "", 0, 1), XLOOKUP(A134, WorkforceSkills!A:A, WorkforceSkills!O:O, "", 0, 1), XLOOKUP(A134, WorkforceSkills!A:A, WorkforceSkills!Q:Q, "", 0, 1))
</f>
        <v/>
      </c>
    </row>
    <row r="135">
      <c r="A135" s="5">
        <v>309399.0</v>
      </c>
      <c r="B135" s="5" t="s">
        <v>142</v>
      </c>
      <c r="C135" s="6">
        <f t="array" ref="C135">XLOOKUP(A135, WorkforceSeniorityRank!A:A, WorkforceSeniorityRank!B:B, "", 0, 1)</f>
        <v>98</v>
      </c>
      <c r="D135" s="6" t="str">
        <f t="array" ref="D135">XLOOKUP(E135, RoleMaster!C:C, RoleMaster!H:H, "", 0, 1)</f>
        <v>909fe744-64e1-4430-af94-29049e4d5d61</v>
      </c>
      <c r="E135" s="6" t="str">
        <f t="array" ref="E135">XLOOKUP(A135, WorkforceRole!A:A, WorkforceRole!D:D, "", 0, 1)</f>
        <v>Truck Builder</v>
      </c>
      <c r="F135" s="7" t="str">
        <f t="array" ref="F135">XLOOKUP(A135, WorkforceCasualRank!A:A, WorkforceCasualRank!B:B, "", 0, 1)
</f>
        <v/>
      </c>
      <c r="G135" s="8" t="str">
        <f t="array" ref="G135">XLOOKUP(H135, GradeMaster!A:A, GradeMaster!B:B, "", 0, 1)</f>
        <v>4853a21f-bca1-407e-b7e1-d63f769a323e</v>
      </c>
      <c r="H135" s="6" t="str">
        <f t="array" ref="H135">XLOOKUP(A135, WorkforceGrade!A:A, WorkforceGrade!B:B, "", 0, 1)</f>
        <v>Grade 2</v>
      </c>
      <c r="I135" s="9" t="str">
        <f t="array" ref="I135">TEXTJOIN(",", TRUE, XLOOKUP(A135, WorkforceSkills!A:A, WorkforceSkills!C:C, "", 0, 1), XLOOKUP(A135, WorkforceSkills!A:A, WorkforceSkills!E:E, "", 0, 1), XLOOKUP(A135, WorkforceSkills!A:A, WorkforceSkills!G:G, "", 0, 1),  XLOOKUP(A135, WorkforceSkills!A:A, WorkforceSkills!I:I, "", 0, 1), XLOOKUP(A135, WorkforceSkills!A:A, WorkforceSkills!K:K, "", 0, 1), XLOOKUP(A135, WorkforceSkills!A:A, WorkforceSkills!M:M, "", 0, 1), XLOOKUP(A135, WorkforceSkills!A:A, WorkforceSkills!O:O, "", 0, 1), XLOOKUP(A135, WorkforceSkills!A:A, WorkforceSkills!Q:Q, "", 0, 1))
</f>
        <v/>
      </c>
    </row>
    <row r="136">
      <c r="A136" s="5">
        <v>309340.0</v>
      </c>
      <c r="B136" s="5" t="s">
        <v>143</v>
      </c>
      <c r="C136" s="6">
        <f t="array" ref="C136">XLOOKUP(A136, WorkforceSeniorityRank!A:A, WorkforceSeniorityRank!B:B, "", 0, 1)</f>
        <v>99</v>
      </c>
      <c r="D136" s="6" t="str">
        <f t="array" ref="D136">XLOOKUP(E136, RoleMaster!C:C, RoleMaster!H:H, "", 0, 1)</f>
        <v>909fe744-64e1-4430-af94-29049e4d5d61</v>
      </c>
      <c r="E136" s="6" t="str">
        <f t="array" ref="E136">XLOOKUP(A136, WorkforceRole!A:A, WorkforceRole!D:D, "", 0, 1)</f>
        <v>Truck Builder</v>
      </c>
      <c r="F136" s="7" t="str">
        <f t="array" ref="F136">XLOOKUP(A136, WorkforceCasualRank!A:A, WorkforceCasualRank!B:B, "", 0, 1)
</f>
        <v/>
      </c>
      <c r="G136" s="8" t="str">
        <f t="array" ref="G136">XLOOKUP(H136, GradeMaster!A:A, GradeMaster!B:B, "", 0, 1)</f>
        <v>4853a21f-bca1-407e-b7e1-d63f769a323e</v>
      </c>
      <c r="H136" s="6" t="str">
        <f t="array" ref="H136">XLOOKUP(A136, WorkforceGrade!A:A, WorkforceGrade!B:B, "", 0, 1)</f>
        <v>Grade 2</v>
      </c>
      <c r="I136" s="9" t="str">
        <f t="array" ref="I136">TEXTJOIN(",", TRUE, XLOOKUP(A136, WorkforceSkills!A:A, WorkforceSkills!C:C, "", 0, 1), XLOOKUP(A136, WorkforceSkills!A:A, WorkforceSkills!E:E, "", 0, 1), XLOOKUP(A136, WorkforceSkills!A:A, WorkforceSkills!G:G, "", 0, 1),  XLOOKUP(A136, WorkforceSkills!A:A, WorkforceSkills!I:I, "", 0, 1), XLOOKUP(A136, WorkforceSkills!A:A, WorkforceSkills!K:K, "", 0, 1), XLOOKUP(A136, WorkforceSkills!A:A, WorkforceSkills!M:M, "", 0, 1), XLOOKUP(A136, WorkforceSkills!A:A, WorkforceSkills!O:O, "", 0, 1), XLOOKUP(A136, WorkforceSkills!A:A, WorkforceSkills!Q:Q, "", 0, 1))
</f>
        <v/>
      </c>
    </row>
    <row r="137">
      <c r="A137" s="5">
        <v>309299.0</v>
      </c>
      <c r="B137" s="5" t="s">
        <v>144</v>
      </c>
      <c r="C137" s="6">
        <f t="array" ref="C137">XLOOKUP(A137, WorkforceSeniorityRank!A:A, WorkforceSeniorityRank!B:B, "", 0, 1)</f>
        <v>105</v>
      </c>
      <c r="D137" s="6" t="str">
        <f t="array" ref="D137">XLOOKUP(E137, RoleMaster!C:C, RoleMaster!H:H, "", 0, 1)</f>
        <v>2615173f-0c73-47c2-9e5e-71c4134616de</v>
      </c>
      <c r="E137" s="6" t="str">
        <f t="array" ref="E137">XLOOKUP(A137, WorkforceRole!A:A, WorkforceRole!D:D, "", 0, 1)</f>
        <v>LCV Builder</v>
      </c>
      <c r="F137" s="7" t="str">
        <f t="array" ref="F137">XLOOKUP(A137, WorkforceCasualRank!A:A, WorkforceCasualRank!B:B, "", 0, 1)
</f>
        <v/>
      </c>
      <c r="G137" s="8" t="str">
        <f t="array" ref="G137">XLOOKUP(H137, GradeMaster!A:A, GradeMaster!B:B, "", 0, 1)</f>
        <v>4853a21f-bca1-407e-b7e1-d63f769a323e</v>
      </c>
      <c r="H137" s="6" t="str">
        <f t="array" ref="H137">XLOOKUP(A137, WorkforceGrade!A:A, WorkforceGrade!B:B, "", 0, 1)</f>
        <v>Grade 2</v>
      </c>
      <c r="I137" s="9" t="str">
        <f t="array" ref="I137">TEXTJOIN(",", TRUE, XLOOKUP(A137, WorkforceSkills!A:A, WorkforceSkills!C:C, "", 0, 1), XLOOKUP(A137, WorkforceSkills!A:A, WorkforceSkills!E:E, "", 0, 1), XLOOKUP(A137, WorkforceSkills!A:A, WorkforceSkills!G:G, "", 0, 1),  XLOOKUP(A137, WorkforceSkills!A:A, WorkforceSkills!I:I, "", 0, 1), XLOOKUP(A137, WorkforceSkills!A:A, WorkforceSkills!K:K, "", 0, 1), XLOOKUP(A137, WorkforceSkills!A:A, WorkforceSkills!M:M, "", 0, 1), XLOOKUP(A137, WorkforceSkills!A:A, WorkforceSkills!O:O, "", 0, 1), XLOOKUP(A137, WorkforceSkills!A:A, WorkforceSkills!Q:Q, "", 0, 1))
</f>
        <v/>
      </c>
    </row>
    <row r="138">
      <c r="A138" s="5">
        <v>309740.0</v>
      </c>
      <c r="B138" s="5" t="s">
        <v>145</v>
      </c>
      <c r="C138" s="6">
        <f t="array" ref="C138">XLOOKUP(A138, WorkforceSeniorityRank!A:A, WorkforceSeniorityRank!B:B, "", 0, 1)</f>
        <v>108</v>
      </c>
      <c r="D138" s="6" t="str">
        <f t="array" ref="D138">XLOOKUP(E138, RoleMaster!C:C, RoleMaster!H:H, "", 0, 1)</f>
        <v>dec8619b-903f-480e-a552-b9ad9b97025f</v>
      </c>
      <c r="E138" s="6" t="str">
        <f t="array" ref="E138">XLOOKUP(A138, WorkforceRole!A:A, WorkforceRole!D:D, "", 0, 1)</f>
        <v>RT Builder</v>
      </c>
      <c r="F138" s="7" t="str">
        <f t="array" ref="F138">XLOOKUP(A138, WorkforceCasualRank!A:A, WorkforceCasualRank!B:B, "", 0, 1)
</f>
        <v/>
      </c>
      <c r="G138" s="8" t="str">
        <f t="array" ref="G138">XLOOKUP(H138, GradeMaster!A:A, GradeMaster!B:B, "", 0, 1)</f>
        <v>4853a21f-bca1-407e-b7e1-d63f769a323e</v>
      </c>
      <c r="H138" s="6" t="str">
        <f t="array" ref="H138">XLOOKUP(A138, WorkforceGrade!A:A, WorkforceGrade!B:B, "", 0, 1)</f>
        <v>Grade 2</v>
      </c>
      <c r="I138" s="9" t="str">
        <f t="array" ref="I138">TEXTJOIN(",", TRUE, XLOOKUP(A138, WorkforceSkills!A:A, WorkforceSkills!C:C, "", 0, 1), XLOOKUP(A138, WorkforceSkills!A:A, WorkforceSkills!E:E, "", 0, 1), XLOOKUP(A138, WorkforceSkills!A:A, WorkforceSkills!G:G, "", 0, 1),  XLOOKUP(A138, WorkforceSkills!A:A, WorkforceSkills!I:I, "", 0, 1), XLOOKUP(A138, WorkforceSkills!A:A, WorkforceSkills!K:K, "", 0, 1), XLOOKUP(A138, WorkforceSkills!A:A, WorkforceSkills!M:M, "", 0, 1), XLOOKUP(A138, WorkforceSkills!A:A, WorkforceSkills!O:O, "", 0, 1), XLOOKUP(A138, WorkforceSkills!A:A, WorkforceSkills!Q:Q, "", 0, 1))
</f>
        <v/>
      </c>
    </row>
    <row r="139">
      <c r="A139" s="5">
        <v>309737.0</v>
      </c>
      <c r="B139" s="5" t="s">
        <v>146</v>
      </c>
      <c r="C139" s="6">
        <f t="array" ref="C139">XLOOKUP(A139, WorkforceSeniorityRank!A:A, WorkforceSeniorityRank!B:B, "", 0, 1)</f>
        <v>317</v>
      </c>
      <c r="D139" s="6" t="str">
        <f t="array" ref="D139">XLOOKUP(E139, RoleMaster!C:C, RoleMaster!H:H, "", 0, 1)</f>
        <v>aea7ed55-e968-4172-83c7-16f869b186ae</v>
      </c>
      <c r="E139" s="6" t="str">
        <f t="array" ref="E139">XLOOKUP(A139, WorkforceRole!A:A, WorkforceRole!D:D, "", 0, 1)</f>
        <v>Truck Serviceman</v>
      </c>
      <c r="F139" s="7">
        <f t="array" ref="F139">XLOOKUP(A139, WorkforceCasualRank!A:A, WorkforceCasualRank!B:B, "", 0, 1)
</f>
        <v>24</v>
      </c>
      <c r="G139" s="8" t="str">
        <f t="array" ref="G139">XLOOKUP(H139, GradeMaster!A:A, GradeMaster!B:B, "", 0, 1)</f>
        <v>6bb027c9-c54d-45fc-9887-0bacc308d30a</v>
      </c>
      <c r="H139" s="6" t="str">
        <f t="array" ref="H139">XLOOKUP(A139, WorkforceGrade!A:A, WorkforceGrade!B:B, "", 0, 1)</f>
        <v>Grade 6</v>
      </c>
      <c r="I139" s="9" t="str">
        <f t="array" ref="I139">TEXTJOIN(",", TRUE, XLOOKUP(A139, WorkforceSkills!A:A, WorkforceSkills!C:C, "", 0, 1), XLOOKUP(A139, WorkforceSkills!A:A, WorkforceSkills!E:E, "", 0, 1), XLOOKUP(A139, WorkforceSkills!A:A, WorkforceSkills!G:G, "", 0, 1),  XLOOKUP(A139, WorkforceSkills!A:A, WorkforceSkills!I:I, "", 0, 1), XLOOKUP(A139, WorkforceSkills!A:A, WorkforceSkills!K:K, "", 0, 1), XLOOKUP(A139, WorkforceSkills!A:A, WorkforceSkills!M:M, "", 0, 1), XLOOKUP(A139, WorkforceSkills!A:A, WorkforceSkills!O:O, "", 0, 1), XLOOKUP(A139, WorkforceSkills!A:A, WorkforceSkills!Q:Q, "", 0, 1))
</f>
        <v>aea7ed55-e968-4172-83c7-16f869b186ae,866c9d0d-4f6a-4ca6-b352-9e186b2e8478,b5bc5bd4-194b-41ab-8e3f-c45f25c028d0,4313bbc5-41fb-44dc-929a-99e224446525</v>
      </c>
    </row>
    <row r="140">
      <c r="A140" s="5">
        <v>309451.0</v>
      </c>
      <c r="B140" s="5" t="s">
        <v>147</v>
      </c>
      <c r="C140" s="6">
        <f t="array" ref="C140">XLOOKUP(A140, WorkforceSeniorityRank!A:A, WorkforceSeniorityRank!B:B, "", 0, 1)</f>
        <v>100</v>
      </c>
      <c r="D140" s="6" t="str">
        <f t="array" ref="D140">XLOOKUP(E140, RoleMaster!C:C, RoleMaster!H:H, "", 0, 1)</f>
        <v>909fe744-64e1-4430-af94-29049e4d5d61</v>
      </c>
      <c r="E140" s="6" t="str">
        <f t="array" ref="E140">XLOOKUP(A140, WorkforceRole!A:A, WorkforceRole!D:D, "", 0, 1)</f>
        <v>Truck Builder</v>
      </c>
      <c r="F140" s="7" t="str">
        <f t="array" ref="F140">XLOOKUP(A140, WorkforceCasualRank!A:A, WorkforceCasualRank!B:B, "", 0, 1)
</f>
        <v/>
      </c>
      <c r="G140" s="8" t="str">
        <f t="array" ref="G140">XLOOKUP(H140, GradeMaster!A:A, GradeMaster!B:B, "", 0, 1)</f>
        <v>4853a21f-bca1-407e-b7e1-d63f769a323e</v>
      </c>
      <c r="H140" s="6" t="str">
        <f t="array" ref="H140">XLOOKUP(A140, WorkforceGrade!A:A, WorkforceGrade!B:B, "", 0, 1)</f>
        <v>Grade 2</v>
      </c>
      <c r="I140" s="9" t="str">
        <f t="array" ref="I140">TEXTJOIN(",", TRUE, XLOOKUP(A140, WorkforceSkills!A:A, WorkforceSkills!C:C, "", 0, 1), XLOOKUP(A140, WorkforceSkills!A:A, WorkforceSkills!E:E, "", 0, 1), XLOOKUP(A140, WorkforceSkills!A:A, WorkforceSkills!G:G, "", 0, 1),  XLOOKUP(A140, WorkforceSkills!A:A, WorkforceSkills!I:I, "", 0, 1), XLOOKUP(A140, WorkforceSkills!A:A, WorkforceSkills!K:K, "", 0, 1), XLOOKUP(A140, WorkforceSkills!A:A, WorkforceSkills!M:M, "", 0, 1), XLOOKUP(A140, WorkforceSkills!A:A, WorkforceSkills!O:O, "", 0, 1), XLOOKUP(A140, WorkforceSkills!A:A, WorkforceSkills!Q:Q, "", 0, 1))
</f>
        <v/>
      </c>
    </row>
    <row r="141">
      <c r="A141" s="5">
        <v>309453.0</v>
      </c>
      <c r="B141" s="5" t="s">
        <v>148</v>
      </c>
      <c r="C141" s="6">
        <f t="array" ref="C141">XLOOKUP(A141, WorkforceSeniorityRank!A:A, WorkforceSeniorityRank!B:B, "", 0, 1)</f>
        <v>133</v>
      </c>
      <c r="D141" s="6" t="str">
        <f t="array" ref="D141">XLOOKUP(E141, RoleMaster!C:C, RoleMaster!H:H, "", 0, 1)</f>
        <v>02277ce1-f087-4cbe-9f34-70b6fbc21924</v>
      </c>
      <c r="E141" s="6" t="str">
        <f t="array" ref="E141">XLOOKUP(A141, WorkforceRole!A:A, WorkforceRole!D:D, "", 0, 1)</f>
        <v>OTR Builder</v>
      </c>
      <c r="F141" s="7" t="str">
        <f t="array" ref="F141">XLOOKUP(A141, WorkforceCasualRank!A:A, WorkforceCasualRank!B:B, "", 0, 1)
</f>
        <v/>
      </c>
      <c r="G141" s="8" t="str">
        <f t="array" ref="G141">XLOOKUP(H141, GradeMaster!A:A, GradeMaster!B:B, "", 0, 1)</f>
        <v>4853a21f-bca1-407e-b7e1-d63f769a323e</v>
      </c>
      <c r="H141" s="6" t="str">
        <f t="array" ref="H141">XLOOKUP(A141, WorkforceGrade!A:A, WorkforceGrade!B:B, "", 0, 1)</f>
        <v>Grade 2</v>
      </c>
      <c r="I141" s="9" t="str">
        <f t="array" ref="I141">TEXTJOIN(",", TRUE, XLOOKUP(A141, WorkforceSkills!A:A, WorkforceSkills!C:C, "", 0, 1), XLOOKUP(A141, WorkforceSkills!A:A, WorkforceSkills!E:E, "", 0, 1), XLOOKUP(A141, WorkforceSkills!A:A, WorkforceSkills!G:G, "", 0, 1),  XLOOKUP(A141, WorkforceSkills!A:A, WorkforceSkills!I:I, "", 0, 1), XLOOKUP(A141, WorkforceSkills!A:A, WorkforceSkills!K:K, "", 0, 1), XLOOKUP(A141, WorkforceSkills!A:A, WorkforceSkills!M:M, "", 0, 1), XLOOKUP(A141, WorkforceSkills!A:A, WorkforceSkills!O:O, "", 0, 1), XLOOKUP(A141, WorkforceSkills!A:A, WorkforceSkills!Q:Q, "", 0, 1))
</f>
        <v/>
      </c>
    </row>
    <row r="142">
      <c r="A142" s="5">
        <v>309463.0</v>
      </c>
      <c r="B142" s="5" t="s">
        <v>149</v>
      </c>
      <c r="C142" s="6">
        <f t="array" ref="C142">XLOOKUP(A142, WorkforceSeniorityRank!A:A, WorkforceSeniorityRank!B:B, "", 0, 1)</f>
        <v>101</v>
      </c>
      <c r="D142" s="6" t="str">
        <f t="array" ref="D142">XLOOKUP(E142, RoleMaster!C:C, RoleMaster!H:H, "", 0, 1)</f>
        <v>909fe744-64e1-4430-af94-29049e4d5d61</v>
      </c>
      <c r="E142" s="6" t="str">
        <f t="array" ref="E142">XLOOKUP(A142, WorkforceRole!A:A, WorkforceRole!D:D, "", 0, 1)</f>
        <v>Truck Builder</v>
      </c>
      <c r="F142" s="7" t="str">
        <f t="array" ref="F142">XLOOKUP(A142, WorkforceCasualRank!A:A, WorkforceCasualRank!B:B, "", 0, 1)
</f>
        <v/>
      </c>
      <c r="G142" s="8" t="str">
        <f t="array" ref="G142">XLOOKUP(H142, GradeMaster!A:A, GradeMaster!B:B, "", 0, 1)</f>
        <v>4853a21f-bca1-407e-b7e1-d63f769a323e</v>
      </c>
      <c r="H142" s="6" t="str">
        <f t="array" ref="H142">XLOOKUP(A142, WorkforceGrade!A:A, WorkforceGrade!B:B, "", 0, 1)</f>
        <v>Grade 2</v>
      </c>
      <c r="I142" s="9" t="str">
        <f t="array" ref="I142">TEXTJOIN(",", TRUE, XLOOKUP(A142, WorkforceSkills!A:A, WorkforceSkills!C:C, "", 0, 1), XLOOKUP(A142, WorkforceSkills!A:A, WorkforceSkills!E:E, "", 0, 1), XLOOKUP(A142, WorkforceSkills!A:A, WorkforceSkills!G:G, "", 0, 1),  XLOOKUP(A142, WorkforceSkills!A:A, WorkforceSkills!I:I, "", 0, 1), XLOOKUP(A142, WorkforceSkills!A:A, WorkforceSkills!K:K, "", 0, 1), XLOOKUP(A142, WorkforceSkills!A:A, WorkforceSkills!M:M, "", 0, 1), XLOOKUP(A142, WorkforceSkills!A:A, WorkforceSkills!O:O, "", 0, 1), XLOOKUP(A142, WorkforceSkills!A:A, WorkforceSkills!Q:Q, "", 0, 1))
</f>
        <v/>
      </c>
    </row>
    <row r="143">
      <c r="A143" s="5">
        <v>309457.0</v>
      </c>
      <c r="B143" s="5" t="s">
        <v>150</v>
      </c>
      <c r="C143" s="6">
        <f t="array" ref="C143">XLOOKUP(A143, WorkforceSeniorityRank!A:A, WorkforceSeniorityRank!B:B, "", 0, 1)</f>
        <v>129</v>
      </c>
      <c r="D143" s="6" t="str">
        <f t="array" ref="D143">XLOOKUP(E143, RoleMaster!C:C, RoleMaster!H:H, "", 0, 1)</f>
        <v>909fe744-64e1-4430-af94-29049e4d5d61</v>
      </c>
      <c r="E143" s="6" t="str">
        <f t="array" ref="E143">XLOOKUP(A143, WorkforceRole!A:A, WorkforceRole!D:D, "", 0, 1)</f>
        <v>Truck Builder</v>
      </c>
      <c r="F143" s="7" t="str">
        <f t="array" ref="F143">XLOOKUP(A143, WorkforceCasualRank!A:A, WorkforceCasualRank!B:B, "", 0, 1)
</f>
        <v/>
      </c>
      <c r="G143" s="8" t="str">
        <f t="array" ref="G143">XLOOKUP(H143, GradeMaster!A:A, GradeMaster!B:B, "", 0, 1)</f>
        <v>4853a21f-bca1-407e-b7e1-d63f769a323e</v>
      </c>
      <c r="H143" s="6" t="str">
        <f t="array" ref="H143">XLOOKUP(A143, WorkforceGrade!A:A, WorkforceGrade!B:B, "", 0, 1)</f>
        <v>Grade 2</v>
      </c>
      <c r="I143" s="9" t="str">
        <f t="array" ref="I143">TEXTJOIN(",", TRUE, XLOOKUP(A143, WorkforceSkills!A:A, WorkforceSkills!C:C, "", 0, 1), XLOOKUP(A143, WorkforceSkills!A:A, WorkforceSkills!E:E, "", 0, 1), XLOOKUP(A143, WorkforceSkills!A:A, WorkforceSkills!G:G, "", 0, 1),  XLOOKUP(A143, WorkforceSkills!A:A, WorkforceSkills!I:I, "", 0, 1), XLOOKUP(A143, WorkforceSkills!A:A, WorkforceSkills!K:K, "", 0, 1), XLOOKUP(A143, WorkforceSkills!A:A, WorkforceSkills!M:M, "", 0, 1), XLOOKUP(A143, WorkforceSkills!A:A, WorkforceSkills!O:O, "", 0, 1), XLOOKUP(A143, WorkforceSkills!A:A, WorkforceSkills!Q:Q, "", 0, 1))
</f>
        <v/>
      </c>
    </row>
    <row r="144">
      <c r="A144" s="5">
        <v>309469.0</v>
      </c>
      <c r="B144" s="5" t="s">
        <v>151</v>
      </c>
      <c r="C144" s="6">
        <f t="array" ref="C144">XLOOKUP(A144, WorkforceSeniorityRank!A:A, WorkforceSeniorityRank!B:B, "", 0, 1)</f>
        <v>113</v>
      </c>
      <c r="D144" s="6" t="str">
        <f t="array" ref="D144">XLOOKUP(E144, RoleMaster!C:C, RoleMaster!H:H, "", 0, 1)</f>
        <v>909fe744-64e1-4430-af94-29049e4d5d61</v>
      </c>
      <c r="E144" s="6" t="str">
        <f t="array" ref="E144">XLOOKUP(A144, WorkforceRole!A:A, WorkforceRole!D:D, "", 0, 1)</f>
        <v>Truck Builder</v>
      </c>
      <c r="F144" s="7" t="str">
        <f t="array" ref="F144">XLOOKUP(A144, WorkforceCasualRank!A:A, WorkforceCasualRank!B:B, "", 0, 1)
</f>
        <v/>
      </c>
      <c r="G144" s="8" t="str">
        <f t="array" ref="G144">XLOOKUP(H144, GradeMaster!A:A, GradeMaster!B:B, "", 0, 1)</f>
        <v>4853a21f-bca1-407e-b7e1-d63f769a323e</v>
      </c>
      <c r="H144" s="6" t="str">
        <f t="array" ref="H144">XLOOKUP(A144, WorkforceGrade!A:A, WorkforceGrade!B:B, "", 0, 1)</f>
        <v>Grade 2</v>
      </c>
      <c r="I144" s="9" t="str">
        <f t="array" ref="I144">TEXTJOIN(",", TRUE, XLOOKUP(A144, WorkforceSkills!A:A, WorkforceSkills!C:C, "", 0, 1), XLOOKUP(A144, WorkforceSkills!A:A, WorkforceSkills!E:E, "", 0, 1), XLOOKUP(A144, WorkforceSkills!A:A, WorkforceSkills!G:G, "", 0, 1),  XLOOKUP(A144, WorkforceSkills!A:A, WorkforceSkills!I:I, "", 0, 1), XLOOKUP(A144, WorkforceSkills!A:A, WorkforceSkills!K:K, "", 0, 1), XLOOKUP(A144, WorkforceSkills!A:A, WorkforceSkills!M:M, "", 0, 1), XLOOKUP(A144, WorkforceSkills!A:A, WorkforceSkills!O:O, "", 0, 1), XLOOKUP(A144, WorkforceSkills!A:A, WorkforceSkills!Q:Q, "", 0, 1))
</f>
        <v/>
      </c>
    </row>
    <row r="145">
      <c r="A145" s="5">
        <v>309454.0</v>
      </c>
      <c r="B145" s="5" t="s">
        <v>152</v>
      </c>
      <c r="C145" s="6">
        <f t="array" ref="C145">XLOOKUP(A145, WorkforceSeniorityRank!A:A, WorkforceSeniorityRank!B:B, "", 0, 1)</f>
        <v>109</v>
      </c>
      <c r="D145" s="6" t="str">
        <f t="array" ref="D145">XLOOKUP(E145, RoleMaster!C:C, RoleMaster!H:H, "", 0, 1)</f>
        <v>909fe744-64e1-4430-af94-29049e4d5d61</v>
      </c>
      <c r="E145" s="6" t="str">
        <f t="array" ref="E145">XLOOKUP(A145, WorkforceRole!A:A, WorkforceRole!D:D, "", 0, 1)</f>
        <v>Truck Builder</v>
      </c>
      <c r="F145" s="7" t="str">
        <f t="array" ref="F145">XLOOKUP(A145, WorkforceCasualRank!A:A, WorkforceCasualRank!B:B, "", 0, 1)
</f>
        <v/>
      </c>
      <c r="G145" s="8" t="str">
        <f t="array" ref="G145">XLOOKUP(H145, GradeMaster!A:A, GradeMaster!B:B, "", 0, 1)</f>
        <v>4853a21f-bca1-407e-b7e1-d63f769a323e</v>
      </c>
      <c r="H145" s="6" t="str">
        <f t="array" ref="H145">XLOOKUP(A145, WorkforceGrade!A:A, WorkforceGrade!B:B, "", 0, 1)</f>
        <v>Grade 2</v>
      </c>
      <c r="I145" s="9" t="str">
        <f t="array" ref="I145">TEXTJOIN(",", TRUE, XLOOKUP(A145, WorkforceSkills!A:A, WorkforceSkills!C:C, "", 0, 1), XLOOKUP(A145, WorkforceSkills!A:A, WorkforceSkills!E:E, "", 0, 1), XLOOKUP(A145, WorkforceSkills!A:A, WorkforceSkills!G:G, "", 0, 1),  XLOOKUP(A145, WorkforceSkills!A:A, WorkforceSkills!I:I, "", 0, 1), XLOOKUP(A145, WorkforceSkills!A:A, WorkforceSkills!K:K, "", 0, 1), XLOOKUP(A145, WorkforceSkills!A:A, WorkforceSkills!M:M, "", 0, 1), XLOOKUP(A145, WorkforceSkills!A:A, WorkforceSkills!O:O, "", 0, 1), XLOOKUP(A145, WorkforceSkills!A:A, WorkforceSkills!Q:Q, "", 0, 1))
</f>
        <v/>
      </c>
    </row>
    <row r="146">
      <c r="A146" s="5">
        <v>309473.0</v>
      </c>
      <c r="B146" s="5" t="s">
        <v>153</v>
      </c>
      <c r="C146" s="6">
        <f t="array" ref="C146">XLOOKUP(A146, WorkforceSeniorityRank!A:A, WorkforceSeniorityRank!B:B, "", 0, 1)</f>
        <v>130</v>
      </c>
      <c r="D146" s="6" t="str">
        <f t="array" ref="D146">XLOOKUP(E146, RoleMaster!C:C, RoleMaster!H:H, "", 0, 1)</f>
        <v>909fe744-64e1-4430-af94-29049e4d5d61</v>
      </c>
      <c r="E146" s="6" t="str">
        <f t="array" ref="E146">XLOOKUP(A146, WorkforceRole!A:A, WorkforceRole!D:D, "", 0, 1)</f>
        <v>Truck Builder</v>
      </c>
      <c r="F146" s="7" t="str">
        <f t="array" ref="F146">XLOOKUP(A146, WorkforceCasualRank!A:A, WorkforceCasualRank!B:B, "", 0, 1)
</f>
        <v/>
      </c>
      <c r="G146" s="8" t="str">
        <f t="array" ref="G146">XLOOKUP(H146, GradeMaster!A:A, GradeMaster!B:B, "", 0, 1)</f>
        <v>4853a21f-bca1-407e-b7e1-d63f769a323e</v>
      </c>
      <c r="H146" s="6" t="str">
        <f t="array" ref="H146">XLOOKUP(A146, WorkforceGrade!A:A, WorkforceGrade!B:B, "", 0, 1)</f>
        <v>Grade 2</v>
      </c>
      <c r="I146" s="9" t="str">
        <f t="array" ref="I146">TEXTJOIN(",", TRUE, XLOOKUP(A146, WorkforceSkills!A:A, WorkforceSkills!C:C, "", 0, 1), XLOOKUP(A146, WorkforceSkills!A:A, WorkforceSkills!E:E, "", 0, 1), XLOOKUP(A146, WorkforceSkills!A:A, WorkforceSkills!G:G, "", 0, 1),  XLOOKUP(A146, WorkforceSkills!A:A, WorkforceSkills!I:I, "", 0, 1), XLOOKUP(A146, WorkforceSkills!A:A, WorkforceSkills!K:K, "", 0, 1), XLOOKUP(A146, WorkforceSkills!A:A, WorkforceSkills!M:M, "", 0, 1), XLOOKUP(A146, WorkforceSkills!A:A, WorkforceSkills!O:O, "", 0, 1), XLOOKUP(A146, WorkforceSkills!A:A, WorkforceSkills!Q:Q, "", 0, 1))
</f>
        <v/>
      </c>
    </row>
    <row r="147">
      <c r="A147" s="5">
        <v>309477.0</v>
      </c>
      <c r="B147" s="5" t="s">
        <v>154</v>
      </c>
      <c r="C147" s="6">
        <f t="array" ref="C147">XLOOKUP(A147, WorkforceSeniorityRank!A:A, WorkforceSeniorityRank!B:B, "", 0, 1)</f>
        <v>111</v>
      </c>
      <c r="D147" s="6" t="str">
        <f t="array" ref="D147">XLOOKUP(E147, RoleMaster!C:C, RoleMaster!H:H, "", 0, 1)</f>
        <v>909fe744-64e1-4430-af94-29049e4d5d61</v>
      </c>
      <c r="E147" s="6" t="str">
        <f t="array" ref="E147">XLOOKUP(A147, WorkforceRole!A:A, WorkforceRole!D:D, "", 0, 1)</f>
        <v>Truck Builder</v>
      </c>
      <c r="F147" s="7" t="str">
        <f t="array" ref="F147">XLOOKUP(A147, WorkforceCasualRank!A:A, WorkforceCasualRank!B:B, "", 0, 1)
</f>
        <v/>
      </c>
      <c r="G147" s="8" t="str">
        <f t="array" ref="G147">XLOOKUP(H147, GradeMaster!A:A, GradeMaster!B:B, "", 0, 1)</f>
        <v>4853a21f-bca1-407e-b7e1-d63f769a323e</v>
      </c>
      <c r="H147" s="6" t="str">
        <f t="array" ref="H147">XLOOKUP(A147, WorkforceGrade!A:A, WorkforceGrade!B:B, "", 0, 1)</f>
        <v>Grade 2</v>
      </c>
      <c r="I147" s="9" t="str">
        <f t="array" ref="I147">TEXTJOIN(",", TRUE, XLOOKUP(A147, WorkforceSkills!A:A, WorkforceSkills!C:C, "", 0, 1), XLOOKUP(A147, WorkforceSkills!A:A, WorkforceSkills!E:E, "", 0, 1), XLOOKUP(A147, WorkforceSkills!A:A, WorkforceSkills!G:G, "", 0, 1),  XLOOKUP(A147, WorkforceSkills!A:A, WorkforceSkills!I:I, "", 0, 1), XLOOKUP(A147, WorkforceSkills!A:A, WorkforceSkills!K:K, "", 0, 1), XLOOKUP(A147, WorkforceSkills!A:A, WorkforceSkills!M:M, "", 0, 1), XLOOKUP(A147, WorkforceSkills!A:A, WorkforceSkills!O:O, "", 0, 1), XLOOKUP(A147, WorkforceSkills!A:A, WorkforceSkills!Q:Q, "", 0, 1))
</f>
        <v/>
      </c>
    </row>
    <row r="148">
      <c r="A148" s="5">
        <v>309458.0</v>
      </c>
      <c r="B148" s="5" t="s">
        <v>155</v>
      </c>
      <c r="C148" s="6">
        <f t="array" ref="C148">XLOOKUP(A148, WorkforceSeniorityRank!A:A, WorkforceSeniorityRank!B:B, "", 0, 1)</f>
        <v>132</v>
      </c>
      <c r="D148" s="6" t="str">
        <f t="array" ref="D148">XLOOKUP(E148, RoleMaster!C:C, RoleMaster!H:H, "", 0, 1)</f>
        <v>909fe744-64e1-4430-af94-29049e4d5d61</v>
      </c>
      <c r="E148" s="6" t="str">
        <f t="array" ref="E148">XLOOKUP(A148, WorkforceRole!A:A, WorkforceRole!D:D, "", 0, 1)</f>
        <v>Truck Builder</v>
      </c>
      <c r="F148" s="7" t="str">
        <f t="array" ref="F148">XLOOKUP(A148, WorkforceCasualRank!A:A, WorkforceCasualRank!B:B, "", 0, 1)
</f>
        <v/>
      </c>
      <c r="G148" s="8" t="str">
        <f t="array" ref="G148">XLOOKUP(H148, GradeMaster!A:A, GradeMaster!B:B, "", 0, 1)</f>
        <v>4853a21f-bca1-407e-b7e1-d63f769a323e</v>
      </c>
      <c r="H148" s="6" t="str">
        <f t="array" ref="H148">XLOOKUP(A148, WorkforceGrade!A:A, WorkforceGrade!B:B, "", 0, 1)</f>
        <v>Grade 2</v>
      </c>
      <c r="I148" s="9" t="str">
        <f t="array" ref="I148">TEXTJOIN(",", TRUE, XLOOKUP(A148, WorkforceSkills!A:A, WorkforceSkills!C:C, "", 0, 1), XLOOKUP(A148, WorkforceSkills!A:A, WorkforceSkills!E:E, "", 0, 1), XLOOKUP(A148, WorkforceSkills!A:A, WorkforceSkills!G:G, "", 0, 1),  XLOOKUP(A148, WorkforceSkills!A:A, WorkforceSkills!I:I, "", 0, 1), XLOOKUP(A148, WorkforceSkills!A:A, WorkforceSkills!K:K, "", 0, 1), XLOOKUP(A148, WorkforceSkills!A:A, WorkforceSkills!M:M, "", 0, 1), XLOOKUP(A148, WorkforceSkills!A:A, WorkforceSkills!O:O, "", 0, 1), XLOOKUP(A148, WorkforceSkills!A:A, WorkforceSkills!Q:Q, "", 0, 1))
</f>
        <v/>
      </c>
    </row>
    <row r="149">
      <c r="A149" s="5">
        <v>309503.0</v>
      </c>
      <c r="B149" s="5" t="s">
        <v>156</v>
      </c>
      <c r="C149" s="6">
        <f t="array" ref="C149">XLOOKUP(A149, WorkforceSeniorityRank!A:A, WorkforceSeniorityRank!B:B, "", 0, 1)</f>
        <v>110</v>
      </c>
      <c r="D149" s="6" t="str">
        <f t="array" ref="D149">XLOOKUP(E149, RoleMaster!C:C, RoleMaster!H:H, "", 0, 1)</f>
        <v>909fe744-64e1-4430-af94-29049e4d5d61</v>
      </c>
      <c r="E149" s="6" t="str">
        <f t="array" ref="E149">XLOOKUP(A149, WorkforceRole!A:A, WorkforceRole!D:D, "", 0, 1)</f>
        <v>Truck Builder</v>
      </c>
      <c r="F149" s="7" t="str">
        <f t="array" ref="F149">XLOOKUP(A149, WorkforceCasualRank!A:A, WorkforceCasualRank!B:B, "", 0, 1)
</f>
        <v/>
      </c>
      <c r="G149" s="8" t="str">
        <f t="array" ref="G149">XLOOKUP(H149, GradeMaster!A:A, GradeMaster!B:B, "", 0, 1)</f>
        <v>4853a21f-bca1-407e-b7e1-d63f769a323e</v>
      </c>
      <c r="H149" s="6" t="str">
        <f t="array" ref="H149">XLOOKUP(A149, WorkforceGrade!A:A, WorkforceGrade!B:B, "", 0, 1)</f>
        <v>Grade 2</v>
      </c>
      <c r="I149" s="9" t="str">
        <f t="array" ref="I149">TEXTJOIN(",", TRUE, XLOOKUP(A149, WorkforceSkills!A:A, WorkforceSkills!C:C, "", 0, 1), XLOOKUP(A149, WorkforceSkills!A:A, WorkforceSkills!E:E, "", 0, 1), XLOOKUP(A149, WorkforceSkills!A:A, WorkforceSkills!G:G, "", 0, 1),  XLOOKUP(A149, WorkforceSkills!A:A, WorkforceSkills!I:I, "", 0, 1), XLOOKUP(A149, WorkforceSkills!A:A, WorkforceSkills!K:K, "", 0, 1), XLOOKUP(A149, WorkforceSkills!A:A, WorkforceSkills!M:M, "", 0, 1), XLOOKUP(A149, WorkforceSkills!A:A, WorkforceSkills!O:O, "", 0, 1), XLOOKUP(A149, WorkforceSkills!A:A, WorkforceSkills!Q:Q, "", 0, 1))
</f>
        <v/>
      </c>
    </row>
    <row r="150">
      <c r="A150" s="5">
        <v>309505.0</v>
      </c>
      <c r="B150" s="5" t="s">
        <v>157</v>
      </c>
      <c r="C150" s="6">
        <f t="array" ref="C150">XLOOKUP(A150, WorkforceSeniorityRank!A:A, WorkforceSeniorityRank!B:B, "", 0, 1)</f>
        <v>114</v>
      </c>
      <c r="D150" s="6" t="str">
        <f t="array" ref="D150">XLOOKUP(E150, RoleMaster!C:C, RoleMaster!H:H, "", 0, 1)</f>
        <v>909fe744-64e1-4430-af94-29049e4d5d61</v>
      </c>
      <c r="E150" s="6" t="str">
        <f t="array" ref="E150">XLOOKUP(A150, WorkforceRole!A:A, WorkforceRole!D:D, "", 0, 1)</f>
        <v>Truck Builder</v>
      </c>
      <c r="F150" s="7" t="str">
        <f t="array" ref="F150">XLOOKUP(A150, WorkforceCasualRank!A:A, WorkforceCasualRank!B:B, "", 0, 1)
</f>
        <v/>
      </c>
      <c r="G150" s="8" t="str">
        <f t="array" ref="G150">XLOOKUP(H150, GradeMaster!A:A, GradeMaster!B:B, "", 0, 1)</f>
        <v>4853a21f-bca1-407e-b7e1-d63f769a323e</v>
      </c>
      <c r="H150" s="6" t="str">
        <f t="array" ref="H150">XLOOKUP(A150, WorkforceGrade!A:A, WorkforceGrade!B:B, "", 0, 1)</f>
        <v>Grade 2</v>
      </c>
      <c r="I150" s="9" t="str">
        <f t="array" ref="I150">TEXTJOIN(",", TRUE, XLOOKUP(A150, WorkforceSkills!A:A, WorkforceSkills!C:C, "", 0, 1), XLOOKUP(A150, WorkforceSkills!A:A, WorkforceSkills!E:E, "", 0, 1), XLOOKUP(A150, WorkforceSkills!A:A, WorkforceSkills!G:G, "", 0, 1),  XLOOKUP(A150, WorkforceSkills!A:A, WorkforceSkills!I:I, "", 0, 1), XLOOKUP(A150, WorkforceSkills!A:A, WorkforceSkills!K:K, "", 0, 1), XLOOKUP(A150, WorkforceSkills!A:A, WorkforceSkills!M:M, "", 0, 1), XLOOKUP(A150, WorkforceSkills!A:A, WorkforceSkills!O:O, "", 0, 1), XLOOKUP(A150, WorkforceSkills!A:A, WorkforceSkills!Q:Q, "", 0, 1))
</f>
        <v/>
      </c>
    </row>
    <row r="151">
      <c r="A151" s="5">
        <v>309510.0</v>
      </c>
      <c r="B151" s="5" t="s">
        <v>158</v>
      </c>
      <c r="C151" s="6">
        <f t="array" ref="C151">XLOOKUP(A151, WorkforceSeniorityRank!A:A, WorkforceSeniorityRank!B:B, "", 0, 1)</f>
        <v>115</v>
      </c>
      <c r="D151" s="6" t="str">
        <f t="array" ref="D151">XLOOKUP(E151, RoleMaster!C:C, RoleMaster!H:H, "", 0, 1)</f>
        <v>909fe744-64e1-4430-af94-29049e4d5d61</v>
      </c>
      <c r="E151" s="6" t="str">
        <f t="array" ref="E151">XLOOKUP(A151, WorkforceRole!A:A, WorkforceRole!D:D, "", 0, 1)</f>
        <v>Truck Builder</v>
      </c>
      <c r="F151" s="7" t="str">
        <f t="array" ref="F151">XLOOKUP(A151, WorkforceCasualRank!A:A, WorkforceCasualRank!B:B, "", 0, 1)
</f>
        <v/>
      </c>
      <c r="G151" s="8" t="str">
        <f t="array" ref="G151">XLOOKUP(H151, GradeMaster!A:A, GradeMaster!B:B, "", 0, 1)</f>
        <v>4853a21f-bca1-407e-b7e1-d63f769a323e</v>
      </c>
      <c r="H151" s="6" t="str">
        <f t="array" ref="H151">XLOOKUP(A151, WorkforceGrade!A:A, WorkforceGrade!B:B, "", 0, 1)</f>
        <v>Grade 2</v>
      </c>
      <c r="I151" s="9" t="str">
        <f t="array" ref="I151">TEXTJOIN(",", TRUE, XLOOKUP(A151, WorkforceSkills!A:A, WorkforceSkills!C:C, "", 0, 1), XLOOKUP(A151, WorkforceSkills!A:A, WorkforceSkills!E:E, "", 0, 1), XLOOKUP(A151, WorkforceSkills!A:A, WorkforceSkills!G:G, "", 0, 1),  XLOOKUP(A151, WorkforceSkills!A:A, WorkforceSkills!I:I, "", 0, 1), XLOOKUP(A151, WorkforceSkills!A:A, WorkforceSkills!K:K, "", 0, 1), XLOOKUP(A151, WorkforceSkills!A:A, WorkforceSkills!M:M, "", 0, 1), XLOOKUP(A151, WorkforceSkills!A:A, WorkforceSkills!O:O, "", 0, 1), XLOOKUP(A151, WorkforceSkills!A:A, WorkforceSkills!Q:Q, "", 0, 1))
</f>
        <v/>
      </c>
    </row>
    <row r="152">
      <c r="A152" s="5">
        <v>309512.0</v>
      </c>
      <c r="B152" s="5" t="s">
        <v>159</v>
      </c>
      <c r="C152" s="6">
        <f t="array" ref="C152">XLOOKUP(A152, WorkforceSeniorityRank!A:A, WorkforceSeniorityRank!B:B, "", 0, 1)</f>
        <v>106</v>
      </c>
      <c r="D152" s="6" t="str">
        <f t="array" ref="D152">XLOOKUP(E152, RoleMaster!C:C, RoleMaster!H:H, "", 0, 1)</f>
        <v>2615173f-0c73-47c2-9e5e-71c4134616de</v>
      </c>
      <c r="E152" s="6" t="str">
        <f t="array" ref="E152">XLOOKUP(A152, WorkforceRole!A:A, WorkforceRole!D:D, "", 0, 1)</f>
        <v>LCV Builder</v>
      </c>
      <c r="F152" s="7" t="str">
        <f t="array" ref="F152">XLOOKUP(A152, WorkforceCasualRank!A:A, WorkforceCasualRank!B:B, "", 0, 1)
</f>
        <v/>
      </c>
      <c r="G152" s="8" t="str">
        <f t="array" ref="G152">XLOOKUP(H152, GradeMaster!A:A, GradeMaster!B:B, "", 0, 1)</f>
        <v>4853a21f-bca1-407e-b7e1-d63f769a323e</v>
      </c>
      <c r="H152" s="6" t="str">
        <f t="array" ref="H152">XLOOKUP(A152, WorkforceGrade!A:A, WorkforceGrade!B:B, "", 0, 1)</f>
        <v>Grade 2</v>
      </c>
      <c r="I152" s="9" t="str">
        <f t="array" ref="I152">TEXTJOIN(",", TRUE, XLOOKUP(A152, WorkforceSkills!A:A, WorkforceSkills!C:C, "", 0, 1), XLOOKUP(A152, WorkforceSkills!A:A, WorkforceSkills!E:E, "", 0, 1), XLOOKUP(A152, WorkforceSkills!A:A, WorkforceSkills!G:G, "", 0, 1),  XLOOKUP(A152, WorkforceSkills!A:A, WorkforceSkills!I:I, "", 0, 1), XLOOKUP(A152, WorkforceSkills!A:A, WorkforceSkills!K:K, "", 0, 1), XLOOKUP(A152, WorkforceSkills!A:A, WorkforceSkills!M:M, "", 0, 1), XLOOKUP(A152, WorkforceSkills!A:A, WorkforceSkills!O:O, "", 0, 1), XLOOKUP(A152, WorkforceSkills!A:A, WorkforceSkills!Q:Q, "", 0, 1))
</f>
        <v/>
      </c>
    </row>
    <row r="153">
      <c r="A153" s="5">
        <v>309506.0</v>
      </c>
      <c r="B153" s="5" t="s">
        <v>160</v>
      </c>
      <c r="C153" s="6">
        <f t="array" ref="C153">XLOOKUP(A153, WorkforceSeniorityRank!A:A, WorkforceSeniorityRank!B:B, "", 0, 1)</f>
        <v>163</v>
      </c>
      <c r="D153" s="6" t="str">
        <f t="array" ref="D153">XLOOKUP(E153, RoleMaster!C:C, RoleMaster!H:H, "", 0, 1)</f>
        <v>dec8619b-903f-480e-a552-b9ad9b97025f</v>
      </c>
      <c r="E153" s="6" t="str">
        <f t="array" ref="E153">XLOOKUP(A153, WorkforceRole!A:A, WorkforceRole!D:D, "", 0, 1)</f>
        <v>RT Builder</v>
      </c>
      <c r="F153" s="7" t="str">
        <f t="array" ref="F153">XLOOKUP(A153, WorkforceCasualRank!A:A, WorkforceCasualRank!B:B, "", 0, 1)
</f>
        <v/>
      </c>
      <c r="G153" s="8" t="str">
        <f t="array" ref="G153">XLOOKUP(H153, GradeMaster!A:A, GradeMaster!B:B, "", 0, 1)</f>
        <v>4853a21f-bca1-407e-b7e1-d63f769a323e</v>
      </c>
      <c r="H153" s="6" t="str">
        <f t="array" ref="H153">XLOOKUP(A153, WorkforceGrade!A:A, WorkforceGrade!B:B, "", 0, 1)</f>
        <v>Grade 2</v>
      </c>
      <c r="I153" s="9" t="str">
        <f t="array" ref="I153">TEXTJOIN(",", TRUE, XLOOKUP(A153, WorkforceSkills!A:A, WorkforceSkills!C:C, "", 0, 1), XLOOKUP(A153, WorkforceSkills!A:A, WorkforceSkills!E:E, "", 0, 1), XLOOKUP(A153, WorkforceSkills!A:A, WorkforceSkills!G:G, "", 0, 1),  XLOOKUP(A153, WorkforceSkills!A:A, WorkforceSkills!I:I, "", 0, 1), XLOOKUP(A153, WorkforceSkills!A:A, WorkforceSkills!K:K, "", 0, 1), XLOOKUP(A153, WorkforceSkills!A:A, WorkforceSkills!M:M, "", 0, 1), XLOOKUP(A153, WorkforceSkills!A:A, WorkforceSkills!O:O, "", 0, 1), XLOOKUP(A153, WorkforceSkills!A:A, WorkforceSkills!Q:Q, "", 0, 1))
</f>
        <v/>
      </c>
    </row>
    <row r="154">
      <c r="A154" s="5">
        <v>309500.0</v>
      </c>
      <c r="B154" s="5" t="s">
        <v>161</v>
      </c>
      <c r="C154" s="6">
        <f t="array" ref="C154">XLOOKUP(A154, WorkforceSeniorityRank!A:A, WorkforceSeniorityRank!B:B, "", 0, 1)</f>
        <v>116</v>
      </c>
      <c r="D154" s="6" t="str">
        <f t="array" ref="D154">XLOOKUP(E154, RoleMaster!C:C, RoleMaster!H:H, "", 0, 1)</f>
        <v>909fe744-64e1-4430-af94-29049e4d5d61</v>
      </c>
      <c r="E154" s="6" t="str">
        <f t="array" ref="E154">XLOOKUP(A154, WorkforceRole!A:A, WorkforceRole!D:D, "", 0, 1)</f>
        <v>Truck Builder</v>
      </c>
      <c r="F154" s="7" t="str">
        <f t="array" ref="F154">XLOOKUP(A154, WorkforceCasualRank!A:A, WorkforceCasualRank!B:B, "", 0, 1)
</f>
        <v/>
      </c>
      <c r="G154" s="8" t="str">
        <f t="array" ref="G154">XLOOKUP(H154, GradeMaster!A:A, GradeMaster!B:B, "", 0, 1)</f>
        <v>4853a21f-bca1-407e-b7e1-d63f769a323e</v>
      </c>
      <c r="H154" s="6" t="str">
        <f t="array" ref="H154">XLOOKUP(A154, WorkforceGrade!A:A, WorkforceGrade!B:B, "", 0, 1)</f>
        <v>Grade 2</v>
      </c>
      <c r="I154" s="9" t="str">
        <f t="array" ref="I154">TEXTJOIN(",", TRUE, XLOOKUP(A154, WorkforceSkills!A:A, WorkforceSkills!C:C, "", 0, 1), XLOOKUP(A154, WorkforceSkills!A:A, WorkforceSkills!E:E, "", 0, 1), XLOOKUP(A154, WorkforceSkills!A:A, WorkforceSkills!G:G, "", 0, 1),  XLOOKUP(A154, WorkforceSkills!A:A, WorkforceSkills!I:I, "", 0, 1), XLOOKUP(A154, WorkforceSkills!A:A, WorkforceSkills!K:K, "", 0, 1), XLOOKUP(A154, WorkforceSkills!A:A, WorkforceSkills!M:M, "", 0, 1), XLOOKUP(A154, WorkforceSkills!A:A, WorkforceSkills!O:O, "", 0, 1), XLOOKUP(A154, WorkforceSkills!A:A, WorkforceSkills!Q:Q, "", 0, 1))
</f>
        <v/>
      </c>
    </row>
    <row r="155">
      <c r="A155" s="5">
        <v>309502.0</v>
      </c>
      <c r="B155" s="5" t="s">
        <v>162</v>
      </c>
      <c r="C155" s="6">
        <f t="array" ref="C155">XLOOKUP(A155, WorkforceSeniorityRank!A:A, WorkforceSeniorityRank!B:B, "", 0, 1)</f>
        <v>117</v>
      </c>
      <c r="D155" s="6" t="str">
        <f t="array" ref="D155">XLOOKUP(E155, RoleMaster!C:C, RoleMaster!H:H, "", 0, 1)</f>
        <v>909fe744-64e1-4430-af94-29049e4d5d61</v>
      </c>
      <c r="E155" s="6" t="str">
        <f t="array" ref="E155">XLOOKUP(A155, WorkforceRole!A:A, WorkforceRole!D:D, "", 0, 1)</f>
        <v>Truck Builder</v>
      </c>
      <c r="F155" s="7" t="str">
        <f t="array" ref="F155">XLOOKUP(A155, WorkforceCasualRank!A:A, WorkforceCasualRank!B:B, "", 0, 1)
</f>
        <v/>
      </c>
      <c r="G155" s="8" t="str">
        <f t="array" ref="G155">XLOOKUP(H155, GradeMaster!A:A, GradeMaster!B:B, "", 0, 1)</f>
        <v>4853a21f-bca1-407e-b7e1-d63f769a323e</v>
      </c>
      <c r="H155" s="6" t="str">
        <f t="array" ref="H155">XLOOKUP(A155, WorkforceGrade!A:A, WorkforceGrade!B:B, "", 0, 1)</f>
        <v>Grade 2</v>
      </c>
      <c r="I155" s="9" t="str">
        <f t="array" ref="I155">TEXTJOIN(",", TRUE, XLOOKUP(A155, WorkforceSkills!A:A, WorkforceSkills!C:C, "", 0, 1), XLOOKUP(A155, WorkforceSkills!A:A, WorkforceSkills!E:E, "", 0, 1), XLOOKUP(A155, WorkforceSkills!A:A, WorkforceSkills!G:G, "", 0, 1),  XLOOKUP(A155, WorkforceSkills!A:A, WorkforceSkills!I:I, "", 0, 1), XLOOKUP(A155, WorkforceSkills!A:A, WorkforceSkills!K:K, "", 0, 1), XLOOKUP(A155, WorkforceSkills!A:A, WorkforceSkills!M:M, "", 0, 1), XLOOKUP(A155, WorkforceSkills!A:A, WorkforceSkills!O:O, "", 0, 1), XLOOKUP(A155, WorkforceSkills!A:A, WorkforceSkills!Q:Q, "", 0, 1))
</f>
        <v/>
      </c>
    </row>
    <row r="156">
      <c r="A156" s="5">
        <v>309499.0</v>
      </c>
      <c r="B156" s="5" t="s">
        <v>163</v>
      </c>
      <c r="C156" s="6">
        <f t="array" ref="C156">XLOOKUP(A156, WorkforceSeniorityRank!A:A, WorkforceSeniorityRank!B:B, "", 0, 1)</f>
        <v>118</v>
      </c>
      <c r="D156" s="6" t="str">
        <f t="array" ref="D156">XLOOKUP(E156, RoleMaster!C:C, RoleMaster!H:H, "", 0, 1)</f>
        <v>909fe744-64e1-4430-af94-29049e4d5d61</v>
      </c>
      <c r="E156" s="6" t="str">
        <f t="array" ref="E156">XLOOKUP(A156, WorkforceRole!A:A, WorkforceRole!D:D, "", 0, 1)</f>
        <v>Truck Builder</v>
      </c>
      <c r="F156" s="7" t="str">
        <f t="array" ref="F156">XLOOKUP(A156, WorkforceCasualRank!A:A, WorkforceCasualRank!B:B, "", 0, 1)
</f>
        <v/>
      </c>
      <c r="G156" s="8" t="str">
        <f t="array" ref="G156">XLOOKUP(H156, GradeMaster!A:A, GradeMaster!B:B, "", 0, 1)</f>
        <v>4853a21f-bca1-407e-b7e1-d63f769a323e</v>
      </c>
      <c r="H156" s="6" t="str">
        <f t="array" ref="H156">XLOOKUP(A156, WorkforceGrade!A:A, WorkforceGrade!B:B, "", 0, 1)</f>
        <v>Grade 2</v>
      </c>
      <c r="I156" s="9" t="str">
        <f t="array" ref="I156">TEXTJOIN(",", TRUE, XLOOKUP(A156, WorkforceSkills!A:A, WorkforceSkills!C:C, "", 0, 1), XLOOKUP(A156, WorkforceSkills!A:A, WorkforceSkills!E:E, "", 0, 1), XLOOKUP(A156, WorkforceSkills!A:A, WorkforceSkills!G:G, "", 0, 1),  XLOOKUP(A156, WorkforceSkills!A:A, WorkforceSkills!I:I, "", 0, 1), XLOOKUP(A156, WorkforceSkills!A:A, WorkforceSkills!K:K, "", 0, 1), XLOOKUP(A156, WorkforceSkills!A:A, WorkforceSkills!M:M, "", 0, 1), XLOOKUP(A156, WorkforceSkills!A:A, WorkforceSkills!O:O, "", 0, 1), XLOOKUP(A156, WorkforceSkills!A:A, WorkforceSkills!Q:Q, "", 0, 1))
</f>
        <v/>
      </c>
    </row>
    <row r="157">
      <c r="A157" s="5">
        <v>309511.0</v>
      </c>
      <c r="B157" s="5" t="s">
        <v>164</v>
      </c>
      <c r="C157" s="6">
        <f t="array" ref="C157">XLOOKUP(A157, WorkforceSeniorityRank!A:A, WorkforceSeniorityRank!B:B, "", 0, 1)</f>
        <v>119</v>
      </c>
      <c r="D157" s="6" t="str">
        <f t="array" ref="D157">XLOOKUP(E157, RoleMaster!C:C, RoleMaster!H:H, "", 0, 1)</f>
        <v>909fe744-64e1-4430-af94-29049e4d5d61</v>
      </c>
      <c r="E157" s="6" t="str">
        <f t="array" ref="E157">XLOOKUP(A157, WorkforceRole!A:A, WorkforceRole!D:D, "", 0, 1)</f>
        <v>Truck Builder</v>
      </c>
      <c r="F157" s="7" t="str">
        <f t="array" ref="F157">XLOOKUP(A157, WorkforceCasualRank!A:A, WorkforceCasualRank!B:B, "", 0, 1)
</f>
        <v/>
      </c>
      <c r="G157" s="8" t="str">
        <f t="array" ref="G157">XLOOKUP(H157, GradeMaster!A:A, GradeMaster!B:B, "", 0, 1)</f>
        <v>4853a21f-bca1-407e-b7e1-d63f769a323e</v>
      </c>
      <c r="H157" s="6" t="str">
        <f t="array" ref="H157">XLOOKUP(A157, WorkforceGrade!A:A, WorkforceGrade!B:B, "", 0, 1)</f>
        <v>Grade 2</v>
      </c>
      <c r="I157" s="9" t="str">
        <f t="array" ref="I157">TEXTJOIN(",", TRUE, XLOOKUP(A157, WorkforceSkills!A:A, WorkforceSkills!C:C, "", 0, 1), XLOOKUP(A157, WorkforceSkills!A:A, WorkforceSkills!E:E, "", 0, 1), XLOOKUP(A157, WorkforceSkills!A:A, WorkforceSkills!G:G, "", 0, 1),  XLOOKUP(A157, WorkforceSkills!A:A, WorkforceSkills!I:I, "", 0, 1), XLOOKUP(A157, WorkforceSkills!A:A, WorkforceSkills!K:K, "", 0, 1), XLOOKUP(A157, WorkforceSkills!A:A, WorkforceSkills!M:M, "", 0, 1), XLOOKUP(A157, WorkforceSkills!A:A, WorkforceSkills!O:O, "", 0, 1), XLOOKUP(A157, WorkforceSkills!A:A, WorkforceSkills!Q:Q, "", 0, 1))
</f>
        <v/>
      </c>
    </row>
    <row r="158">
      <c r="A158" s="5">
        <v>309498.0</v>
      </c>
      <c r="B158" s="5" t="s">
        <v>165</v>
      </c>
      <c r="C158" s="6">
        <f t="array" ref="C158">XLOOKUP(A158, WorkforceSeniorityRank!A:A, WorkforceSeniorityRank!B:B, "", 0, 1)</f>
        <v>120</v>
      </c>
      <c r="D158" s="6" t="str">
        <f t="array" ref="D158">XLOOKUP(E158, RoleMaster!C:C, RoleMaster!H:H, "", 0, 1)</f>
        <v>909fe744-64e1-4430-af94-29049e4d5d61</v>
      </c>
      <c r="E158" s="6" t="str">
        <f t="array" ref="E158">XLOOKUP(A158, WorkforceRole!A:A, WorkforceRole!D:D, "", 0, 1)</f>
        <v>Truck Builder</v>
      </c>
      <c r="F158" s="7" t="str">
        <f t="array" ref="F158">XLOOKUP(A158, WorkforceCasualRank!A:A, WorkforceCasualRank!B:B, "", 0, 1)
</f>
        <v/>
      </c>
      <c r="G158" s="8" t="str">
        <f t="array" ref="G158">XLOOKUP(H158, GradeMaster!A:A, GradeMaster!B:B, "", 0, 1)</f>
        <v>4853a21f-bca1-407e-b7e1-d63f769a323e</v>
      </c>
      <c r="H158" s="6" t="str">
        <f t="array" ref="H158">XLOOKUP(A158, WorkforceGrade!A:A, WorkforceGrade!B:B, "", 0, 1)</f>
        <v>Grade 2</v>
      </c>
      <c r="I158" s="9" t="str">
        <f t="array" ref="I158">TEXTJOIN(",", TRUE, XLOOKUP(A158, WorkforceSkills!A:A, WorkforceSkills!C:C, "", 0, 1), XLOOKUP(A158, WorkforceSkills!A:A, WorkforceSkills!E:E, "", 0, 1), XLOOKUP(A158, WorkforceSkills!A:A, WorkforceSkills!G:G, "", 0, 1),  XLOOKUP(A158, WorkforceSkills!A:A, WorkforceSkills!I:I, "", 0, 1), XLOOKUP(A158, WorkforceSkills!A:A, WorkforceSkills!K:K, "", 0, 1), XLOOKUP(A158, WorkforceSkills!A:A, WorkforceSkills!M:M, "", 0, 1), XLOOKUP(A158, WorkforceSkills!A:A, WorkforceSkills!O:O, "", 0, 1), XLOOKUP(A158, WorkforceSkills!A:A, WorkforceSkills!Q:Q, "", 0, 1))
</f>
        <v/>
      </c>
    </row>
    <row r="159">
      <c r="A159" s="5">
        <v>309501.0</v>
      </c>
      <c r="B159" s="5" t="s">
        <v>166</v>
      </c>
      <c r="C159" s="6">
        <f t="array" ref="C159">XLOOKUP(A159, WorkforceSeniorityRank!A:A, WorkforceSeniorityRank!B:B, "", 0, 1)</f>
        <v>319</v>
      </c>
      <c r="D159" s="6" t="str">
        <f t="array" ref="D159">XLOOKUP(E159, RoleMaster!C:C, RoleMaster!H:H, "", 0, 1)</f>
        <v>aea7ed55-e968-4172-83c7-16f869b186ae</v>
      </c>
      <c r="E159" s="6" t="str">
        <f t="array" ref="E159">XLOOKUP(A159, WorkforceRole!A:A, WorkforceRole!D:D, "", 0, 1)</f>
        <v>Truck Serviceman</v>
      </c>
      <c r="F159" s="7">
        <f t="array" ref="F159">XLOOKUP(A159, WorkforceCasualRank!A:A, WorkforceCasualRank!B:B, "", 0, 1)
</f>
        <v>25</v>
      </c>
      <c r="G159" s="8" t="str">
        <f t="array" ref="G159">XLOOKUP(H159, GradeMaster!A:A, GradeMaster!B:B, "", 0, 1)</f>
        <v>6bb027c9-c54d-45fc-9887-0bacc308d30a</v>
      </c>
      <c r="H159" s="6" t="str">
        <f t="array" ref="H159">XLOOKUP(A159, WorkforceGrade!A:A, WorkforceGrade!B:B, "", 0, 1)</f>
        <v>Grade 6</v>
      </c>
      <c r="I159" s="9" t="str">
        <f t="array" ref="I159">TEXTJOIN(",", TRUE, XLOOKUP(A159, WorkforceSkills!A:A, WorkforceSkills!C:C, "", 0, 1), XLOOKUP(A159, WorkforceSkills!A:A, WorkforceSkills!E:E, "", 0, 1), XLOOKUP(A159, WorkforceSkills!A:A, WorkforceSkills!G:G, "", 0, 1),  XLOOKUP(A159, WorkforceSkills!A:A, WorkforceSkills!I:I, "", 0, 1), XLOOKUP(A159, WorkforceSkills!A:A, WorkforceSkills!K:K, "", 0, 1), XLOOKUP(A159, WorkforceSkills!A:A, WorkforceSkills!M:M, "", 0, 1), XLOOKUP(A159, WorkforceSkills!A:A, WorkforceSkills!O:O, "", 0, 1), XLOOKUP(A159, WorkforceSkills!A:A, WorkforceSkills!Q:Q, "", 0, 1))
</f>
        <v>909fe744-64e1-4430-af94-29049e4d5d61,aea7ed55-e968-4172-83c7-16f869b186ae,866c9d0d-4f6a-4ca6-b352-9e186b2e8478,b5bc5bd4-194b-41ab-8e3f-c45f25c028d0,4313bbc5-41fb-44dc-929a-99e224446525</v>
      </c>
    </row>
    <row r="160">
      <c r="A160" s="5">
        <v>309509.0</v>
      </c>
      <c r="B160" s="5" t="s">
        <v>167</v>
      </c>
      <c r="C160" s="6">
        <f t="array" ref="C160">XLOOKUP(A160, WorkforceSeniorityRank!A:A, WorkforceSeniorityRank!B:B, "", 0, 1)</f>
        <v>121</v>
      </c>
      <c r="D160" s="6" t="str">
        <f t="array" ref="D160">XLOOKUP(E160, RoleMaster!C:C, RoleMaster!H:H, "", 0, 1)</f>
        <v>909fe744-64e1-4430-af94-29049e4d5d61</v>
      </c>
      <c r="E160" s="6" t="str">
        <f t="array" ref="E160">XLOOKUP(A160, WorkforceRole!A:A, WorkforceRole!D:D, "", 0, 1)</f>
        <v>Truck Builder</v>
      </c>
      <c r="F160" s="7" t="str">
        <f t="array" ref="F160">XLOOKUP(A160, WorkforceCasualRank!A:A, WorkforceCasualRank!B:B, "", 0, 1)
</f>
        <v/>
      </c>
      <c r="G160" s="8" t="str">
        <f t="array" ref="G160">XLOOKUP(H160, GradeMaster!A:A, GradeMaster!B:B, "", 0, 1)</f>
        <v>4853a21f-bca1-407e-b7e1-d63f769a323e</v>
      </c>
      <c r="H160" s="6" t="str">
        <f t="array" ref="H160">XLOOKUP(A160, WorkforceGrade!A:A, WorkforceGrade!B:B, "", 0, 1)</f>
        <v>Grade 2</v>
      </c>
      <c r="I160" s="9" t="str">
        <f t="array" ref="I160">TEXTJOIN(",", TRUE, XLOOKUP(A160, WorkforceSkills!A:A, WorkforceSkills!C:C, "", 0, 1), XLOOKUP(A160, WorkforceSkills!A:A, WorkforceSkills!E:E, "", 0, 1), XLOOKUP(A160, WorkforceSkills!A:A, WorkforceSkills!G:G, "", 0, 1),  XLOOKUP(A160, WorkforceSkills!A:A, WorkforceSkills!I:I, "", 0, 1), XLOOKUP(A160, WorkforceSkills!A:A, WorkforceSkills!K:K, "", 0, 1), XLOOKUP(A160, WorkforceSkills!A:A, WorkforceSkills!M:M, "", 0, 1), XLOOKUP(A160, WorkforceSkills!A:A, WorkforceSkills!O:O, "", 0, 1), XLOOKUP(A160, WorkforceSkills!A:A, WorkforceSkills!Q:Q, "", 0, 1))
</f>
        <v/>
      </c>
    </row>
    <row r="161">
      <c r="A161" s="5">
        <v>309300.0</v>
      </c>
      <c r="B161" s="5" t="s">
        <v>168</v>
      </c>
      <c r="C161" s="6">
        <f t="array" ref="C161">XLOOKUP(A161, WorkforceSeniorityRank!A:A, WorkforceSeniorityRank!B:B, "", 0, 1)</f>
        <v>107</v>
      </c>
      <c r="D161" s="6" t="str">
        <f t="array" ref="D161">XLOOKUP(E161, RoleMaster!C:C, RoleMaster!H:H, "", 0, 1)</f>
        <v>2615173f-0c73-47c2-9e5e-71c4134616de</v>
      </c>
      <c r="E161" s="6" t="str">
        <f t="array" ref="E161">XLOOKUP(A161, WorkforceRole!A:A, WorkforceRole!D:D, "", 0, 1)</f>
        <v>LCV Builder</v>
      </c>
      <c r="F161" s="7" t="str">
        <f t="array" ref="F161">XLOOKUP(A161, WorkforceCasualRank!A:A, WorkforceCasualRank!B:B, "", 0, 1)
</f>
        <v/>
      </c>
      <c r="G161" s="8" t="str">
        <f t="array" ref="G161">XLOOKUP(H161, GradeMaster!A:A, GradeMaster!B:B, "", 0, 1)</f>
        <v>4853a21f-bca1-407e-b7e1-d63f769a323e</v>
      </c>
      <c r="H161" s="6" t="str">
        <f t="array" ref="H161">XLOOKUP(A161, WorkforceGrade!A:A, WorkforceGrade!B:B, "", 0, 1)</f>
        <v>Grade 2</v>
      </c>
      <c r="I161" s="9" t="str">
        <f t="array" ref="I161">TEXTJOIN(",", TRUE, XLOOKUP(A161, WorkforceSkills!A:A, WorkforceSkills!C:C, "", 0, 1), XLOOKUP(A161, WorkforceSkills!A:A, WorkforceSkills!E:E, "", 0, 1), XLOOKUP(A161, WorkforceSkills!A:A, WorkforceSkills!G:G, "", 0, 1),  XLOOKUP(A161, WorkforceSkills!A:A, WorkforceSkills!I:I, "", 0, 1), XLOOKUP(A161, WorkforceSkills!A:A, WorkforceSkills!K:K, "", 0, 1), XLOOKUP(A161, WorkforceSkills!A:A, WorkforceSkills!M:M, "", 0, 1), XLOOKUP(A161, WorkforceSkills!A:A, WorkforceSkills!O:O, "", 0, 1), XLOOKUP(A161, WorkforceSkills!A:A, WorkforceSkills!Q:Q, "", 0, 1))
</f>
        <v/>
      </c>
    </row>
    <row r="162">
      <c r="A162" s="5">
        <v>309754.0</v>
      </c>
      <c r="B162" s="5" t="s">
        <v>169</v>
      </c>
      <c r="C162" s="6">
        <f t="array" ref="C162">XLOOKUP(A162, WorkforceSeniorityRank!A:A, WorkforceSeniorityRank!B:B, "", 0, 1)</f>
        <v>320</v>
      </c>
      <c r="D162" s="6" t="str">
        <f t="array" ref="D162">XLOOKUP(E162, RoleMaster!C:C, RoleMaster!H:H, "", 0, 1)</f>
        <v>687f3dde-d1ad-4f4b-8c60-91a31eefb0fc</v>
      </c>
      <c r="E162" s="6" t="str">
        <f t="array" ref="E162">XLOOKUP(A162, WorkforceRole!A:A, WorkforceRole!D:D, "", 0, 1)</f>
        <v>Tyre Trucker</v>
      </c>
      <c r="F162" s="7">
        <f t="array" ref="F162">XLOOKUP(A162, WorkforceCasualRank!A:A, WorkforceCasualRank!B:B, "", 0, 1)
</f>
        <v>26</v>
      </c>
      <c r="G162" s="8" t="str">
        <f t="array" ref="G162">XLOOKUP(H162, GradeMaster!A:A, GradeMaster!B:B, "", 0, 1)</f>
        <v>6bb027c9-c54d-45fc-9887-0bacc308d30a</v>
      </c>
      <c r="H162" s="6" t="str">
        <f t="array" ref="H162">XLOOKUP(A162, WorkforceGrade!A:A, WorkforceGrade!B:B, "", 0, 1)</f>
        <v>Grade 6</v>
      </c>
      <c r="I162" s="9" t="str">
        <f t="array" ref="I162">TEXTJOIN(",", TRUE, XLOOKUP(A162, WorkforceSkills!A:A, WorkforceSkills!C:C, "", 0, 1), XLOOKUP(A162, WorkforceSkills!A:A, WorkforceSkills!E:E, "", 0, 1), XLOOKUP(A162, WorkforceSkills!A:A, WorkforceSkills!G:G, "", 0, 1),  XLOOKUP(A162, WorkforceSkills!A:A, WorkforceSkills!I:I, "", 0, 1), XLOOKUP(A162, WorkforceSkills!A:A, WorkforceSkills!K:K, "", 0, 1), XLOOKUP(A162, WorkforceSkills!A:A, WorkforceSkills!M:M, "", 0, 1), XLOOKUP(A162, WorkforceSkills!A:A, WorkforceSkills!O:O, "", 0, 1), XLOOKUP(A162, WorkforceSkills!A:A, WorkforceSkills!Q:Q, "", 0, 1))
</f>
        <v>909fe744-64e1-4430-af94-29049e4d5d61,aea7ed55-e968-4172-83c7-16f869b186ae,866c9d0d-4f6a-4ca6-b352-9e186b2e8478,b5bc5bd4-194b-41ab-8e3f-c45f25c028d0,4313bbc5-41fb-44dc-929a-99e224446525</v>
      </c>
    </row>
    <row r="163">
      <c r="A163" s="5">
        <v>309755.0</v>
      </c>
      <c r="B163" s="5" t="s">
        <v>170</v>
      </c>
      <c r="C163" s="6">
        <f t="array" ref="C163">XLOOKUP(A163, WorkforceSeniorityRank!A:A, WorkforceSeniorityRank!B:B, "", 0, 1)</f>
        <v>184</v>
      </c>
      <c r="D163" s="6" t="str">
        <f t="array" ref="D163">XLOOKUP(E163, RoleMaster!C:C, RoleMaster!H:H, "", 0, 1)</f>
        <v>dec8619b-903f-480e-a552-b9ad9b97025f</v>
      </c>
      <c r="E163" s="6" t="str">
        <f t="array" ref="E163">XLOOKUP(A163, WorkforceRole!A:A, WorkforceRole!D:D, "", 0, 1)</f>
        <v>RT Builder</v>
      </c>
      <c r="F163" s="7" t="str">
        <f t="array" ref="F163">XLOOKUP(A163, WorkforceCasualRank!A:A, WorkforceCasualRank!B:B, "", 0, 1)
</f>
        <v/>
      </c>
      <c r="G163" s="8" t="str">
        <f t="array" ref="G163">XLOOKUP(H163, GradeMaster!A:A, GradeMaster!B:B, "", 0, 1)</f>
        <v>4853a21f-bca1-407e-b7e1-d63f769a323e</v>
      </c>
      <c r="H163" s="6" t="str">
        <f t="array" ref="H163">XLOOKUP(A163, WorkforceGrade!A:A, WorkforceGrade!B:B, "", 0, 1)</f>
        <v>Grade 2</v>
      </c>
      <c r="I163" s="9" t="str">
        <f t="array" ref="I163">TEXTJOIN(",", TRUE, XLOOKUP(A163, WorkforceSkills!A:A, WorkforceSkills!C:C, "", 0, 1), XLOOKUP(A163, WorkforceSkills!A:A, WorkforceSkills!E:E, "", 0, 1), XLOOKUP(A163, WorkforceSkills!A:A, WorkforceSkills!G:G, "", 0, 1),  XLOOKUP(A163, WorkforceSkills!A:A, WorkforceSkills!I:I, "", 0, 1), XLOOKUP(A163, WorkforceSkills!A:A, WorkforceSkills!K:K, "", 0, 1), XLOOKUP(A163, WorkforceSkills!A:A, WorkforceSkills!M:M, "", 0, 1), XLOOKUP(A163, WorkforceSkills!A:A, WorkforceSkills!O:O, "", 0, 1), XLOOKUP(A163, WorkforceSkills!A:A, WorkforceSkills!Q:Q, "", 0, 1))
</f>
        <v/>
      </c>
    </row>
    <row r="164">
      <c r="A164" s="5">
        <v>309508.0</v>
      </c>
      <c r="B164" s="5" t="s">
        <v>171</v>
      </c>
      <c r="C164" s="6">
        <f t="array" ref="C164">XLOOKUP(A164, WorkforceSeniorityRank!A:A, WorkforceSeniorityRank!B:B, "", 0, 1)</f>
        <v>122</v>
      </c>
      <c r="D164" s="6" t="str">
        <f t="array" ref="D164">XLOOKUP(E164, RoleMaster!C:C, RoleMaster!H:H, "", 0, 1)</f>
        <v>909fe744-64e1-4430-af94-29049e4d5d61</v>
      </c>
      <c r="E164" s="6" t="str">
        <f t="array" ref="E164">XLOOKUP(A164, WorkforceRole!A:A, WorkforceRole!D:D, "", 0, 1)</f>
        <v>Truck Builder</v>
      </c>
      <c r="F164" s="7" t="str">
        <f t="array" ref="F164">XLOOKUP(A164, WorkforceCasualRank!A:A, WorkforceCasualRank!B:B, "", 0, 1)
</f>
        <v/>
      </c>
      <c r="G164" s="8" t="str">
        <f t="array" ref="G164">XLOOKUP(H164, GradeMaster!A:A, GradeMaster!B:B, "", 0, 1)</f>
        <v>4853a21f-bca1-407e-b7e1-d63f769a323e</v>
      </c>
      <c r="H164" s="6" t="str">
        <f t="array" ref="H164">XLOOKUP(A164, WorkforceGrade!A:A, WorkforceGrade!B:B, "", 0, 1)</f>
        <v>Grade 2</v>
      </c>
      <c r="I164" s="9" t="str">
        <f t="array" ref="I164">TEXTJOIN(",", TRUE, XLOOKUP(A164, WorkforceSkills!A:A, WorkforceSkills!C:C, "", 0, 1), XLOOKUP(A164, WorkforceSkills!A:A, WorkforceSkills!E:E, "", 0, 1), XLOOKUP(A164, WorkforceSkills!A:A, WorkforceSkills!G:G, "", 0, 1),  XLOOKUP(A164, WorkforceSkills!A:A, WorkforceSkills!I:I, "", 0, 1), XLOOKUP(A164, WorkforceSkills!A:A, WorkforceSkills!K:K, "", 0, 1), XLOOKUP(A164, WorkforceSkills!A:A, WorkforceSkills!M:M, "", 0, 1), XLOOKUP(A164, WorkforceSkills!A:A, WorkforceSkills!O:O, "", 0, 1), XLOOKUP(A164, WorkforceSkills!A:A, WorkforceSkills!Q:Q, "", 0, 1))
</f>
        <v/>
      </c>
    </row>
    <row r="165">
      <c r="A165" s="5">
        <v>309798.0</v>
      </c>
      <c r="B165" s="5" t="s">
        <v>172</v>
      </c>
      <c r="C165" s="6">
        <f t="array" ref="C165">XLOOKUP(A165, WorkforceSeniorityRank!A:A, WorkforceSeniorityRank!B:B, "", 0, 1)</f>
        <v>321</v>
      </c>
      <c r="D165" s="6" t="str">
        <f t="array" ref="D165">XLOOKUP(E165, RoleMaster!C:C, RoleMaster!H:H, "", 0, 1)</f>
        <v>aea7ed55-e968-4172-83c7-16f869b186ae</v>
      </c>
      <c r="E165" s="6" t="str">
        <f t="array" ref="E165">XLOOKUP(A165, WorkforceRole!A:A, WorkforceRole!D:D, "", 0, 1)</f>
        <v>Truck Serviceman</v>
      </c>
      <c r="F165" s="7">
        <f t="array" ref="F165">XLOOKUP(A165, WorkforceCasualRank!A:A, WorkforceCasualRank!B:B, "", 0, 1)
</f>
        <v>27</v>
      </c>
      <c r="G165" s="8" t="str">
        <f t="array" ref="G165">XLOOKUP(H165, GradeMaster!A:A, GradeMaster!B:B, "", 0, 1)</f>
        <v>6bb027c9-c54d-45fc-9887-0bacc308d30a</v>
      </c>
      <c r="H165" s="6" t="str">
        <f t="array" ref="H165">XLOOKUP(A165, WorkforceGrade!A:A, WorkforceGrade!B:B, "", 0, 1)</f>
        <v>Grade 6</v>
      </c>
      <c r="I165" s="9" t="str">
        <f t="array" ref="I165">TEXTJOIN(",", TRUE, XLOOKUP(A165, WorkforceSkills!A:A, WorkforceSkills!C:C, "", 0, 1), XLOOKUP(A165, WorkforceSkills!A:A, WorkforceSkills!E:E, "", 0, 1), XLOOKUP(A165, WorkforceSkills!A:A, WorkforceSkills!G:G, "", 0, 1),  XLOOKUP(A165, WorkforceSkills!A:A, WorkforceSkills!I:I, "", 0, 1), XLOOKUP(A165, WorkforceSkills!A:A, WorkforceSkills!K:K, "", 0, 1), XLOOKUP(A165, WorkforceSkills!A:A, WorkforceSkills!M:M, "", 0, 1), XLOOKUP(A165, WorkforceSkills!A:A, WorkforceSkills!O:O, "", 0, 1), XLOOKUP(A165, WorkforceSkills!A:A, WorkforceSkills!Q:Q, "", 0, 1))
</f>
        <v>aea7ed55-e968-4172-83c7-16f869b186ae,866c9d0d-4f6a-4ca6-b352-9e186b2e8478,b5bc5bd4-194b-41ab-8e3f-c45f25c028d0,4313bbc5-41fb-44dc-929a-99e224446525</v>
      </c>
    </row>
    <row r="166">
      <c r="A166" s="5">
        <v>309540.0</v>
      </c>
      <c r="B166" s="5" t="s">
        <v>173</v>
      </c>
      <c r="C166" s="6">
        <f t="array" ref="C166">XLOOKUP(A166, WorkforceSeniorityRank!A:A, WorkforceSeniorityRank!B:B, "", 0, 1)</f>
        <v>134</v>
      </c>
      <c r="D166" s="6" t="str">
        <f t="array" ref="D166">XLOOKUP(E166, RoleMaster!C:C, RoleMaster!H:H, "", 0, 1)</f>
        <v>909fe744-64e1-4430-af94-29049e4d5d61</v>
      </c>
      <c r="E166" s="6" t="str">
        <f t="array" ref="E166">XLOOKUP(A166, WorkforceRole!A:A, WorkforceRole!D:D, "", 0, 1)</f>
        <v>Truck Builder</v>
      </c>
      <c r="F166" s="7" t="str">
        <f t="array" ref="F166">XLOOKUP(A166, WorkforceCasualRank!A:A, WorkforceCasualRank!B:B, "", 0, 1)
</f>
        <v/>
      </c>
      <c r="G166" s="8" t="str">
        <f t="array" ref="G166">XLOOKUP(H166, GradeMaster!A:A, GradeMaster!B:B, "", 0, 1)</f>
        <v>4853a21f-bca1-407e-b7e1-d63f769a323e</v>
      </c>
      <c r="H166" s="6" t="str">
        <f t="array" ref="H166">XLOOKUP(A166, WorkforceGrade!A:A, WorkforceGrade!B:B, "", 0, 1)</f>
        <v>Grade 2</v>
      </c>
      <c r="I166" s="9" t="str">
        <f t="array" ref="I166">TEXTJOIN(",", TRUE, XLOOKUP(A166, WorkforceSkills!A:A, WorkforceSkills!C:C, "", 0, 1), XLOOKUP(A166, WorkforceSkills!A:A, WorkforceSkills!E:E, "", 0, 1), XLOOKUP(A166, WorkforceSkills!A:A, WorkforceSkills!G:G, "", 0, 1),  XLOOKUP(A166, WorkforceSkills!A:A, WorkforceSkills!I:I, "", 0, 1), XLOOKUP(A166, WorkforceSkills!A:A, WorkforceSkills!K:K, "", 0, 1), XLOOKUP(A166, WorkforceSkills!A:A, WorkforceSkills!M:M, "", 0, 1), XLOOKUP(A166, WorkforceSkills!A:A, WorkforceSkills!O:O, "", 0, 1), XLOOKUP(A166, WorkforceSkills!A:A, WorkforceSkills!Q:Q, "", 0, 1))
</f>
        <v/>
      </c>
    </row>
    <row r="167">
      <c r="A167" s="5">
        <v>309542.0</v>
      </c>
      <c r="B167" s="5" t="s">
        <v>174</v>
      </c>
      <c r="C167" s="6">
        <f t="array" ref="C167">XLOOKUP(A167, WorkforceSeniorityRank!A:A, WorkforceSeniorityRank!B:B, "", 0, 1)</f>
        <v>245</v>
      </c>
      <c r="D167" s="6" t="str">
        <f t="array" ref="D167">XLOOKUP(E167, RoleMaster!C:C, RoleMaster!H:H, "", 0, 1)</f>
        <v>aea7ed55-e968-4172-83c7-16f869b186ae</v>
      </c>
      <c r="E167" s="6" t="str">
        <f t="array" ref="E167">XLOOKUP(A167, WorkforceRole!A:A, WorkforceRole!D:D, "", 0, 1)</f>
        <v>Truck Serviceman</v>
      </c>
      <c r="F167" s="7">
        <f t="array" ref="F167">XLOOKUP(A167, WorkforceCasualRank!A:A, WorkforceCasualRank!B:B, "", 0, 1)
</f>
        <v>28</v>
      </c>
      <c r="G167" s="8" t="str">
        <f t="array" ref="G167">XLOOKUP(H167, GradeMaster!A:A, GradeMaster!B:B, "", 0, 1)</f>
        <v>3d17a6e1-bc94-4c7f-ad26-234ce6cd65be</v>
      </c>
      <c r="H167" s="6" t="str">
        <f t="array" ref="H167">XLOOKUP(A167, WorkforceGrade!A:A, WorkforceGrade!B:B, "", 0, 1)</f>
        <v>Grade 5</v>
      </c>
      <c r="I167" s="9" t="str">
        <f t="array" ref="I167">TEXTJOIN(",", TRUE, XLOOKUP(A167, WorkforceSkills!A:A, WorkforceSkills!C:C, "", 0, 1), XLOOKUP(A167, WorkforceSkills!A:A, WorkforceSkills!E:E, "", 0, 1), XLOOKUP(A167, WorkforceSkills!A:A, WorkforceSkills!G:G, "", 0, 1),  XLOOKUP(A167, WorkforceSkills!A:A, WorkforceSkills!I:I, "", 0, 1), XLOOKUP(A167, WorkforceSkills!A:A, WorkforceSkills!K:K, "", 0, 1), XLOOKUP(A167, WorkforceSkills!A:A, WorkforceSkills!M:M, "", 0, 1), XLOOKUP(A167, WorkforceSkills!A:A, WorkforceSkills!O:O, "", 0, 1), XLOOKUP(A167, WorkforceSkills!A:A, WorkforceSkills!Q:Q, "", 0, 1))
</f>
        <v>909fe744-64e1-4430-af94-29049e4d5d61,aea7ed55-e968-4172-83c7-16f869b186ae,866c9d0d-4f6a-4ca6-b352-9e186b2e8478,b5bc5bd4-194b-41ab-8e3f-c45f25c028d0,4313bbc5-41fb-44dc-929a-99e224446525</v>
      </c>
    </row>
    <row r="168">
      <c r="A168" s="5">
        <v>309507.0</v>
      </c>
      <c r="B168" s="5" t="s">
        <v>175</v>
      </c>
      <c r="C168" s="6">
        <f t="array" ref="C168">XLOOKUP(A168, WorkforceSeniorityRank!A:A, WorkforceSeniorityRank!B:B, "", 0, 1)</f>
        <v>139</v>
      </c>
      <c r="D168" s="6" t="str">
        <f t="array" ref="D168">XLOOKUP(E168, RoleMaster!C:C, RoleMaster!H:H, "", 0, 1)</f>
        <v>909fe744-64e1-4430-af94-29049e4d5d61</v>
      </c>
      <c r="E168" s="6" t="str">
        <f t="array" ref="E168">XLOOKUP(A168, WorkforceRole!A:A, WorkforceRole!D:D, "", 0, 1)</f>
        <v>Truck Builder</v>
      </c>
      <c r="F168" s="7" t="str">
        <f t="array" ref="F168">XLOOKUP(A168, WorkforceCasualRank!A:A, WorkforceCasualRank!B:B, "", 0, 1)
</f>
        <v/>
      </c>
      <c r="G168" s="8" t="str">
        <f t="array" ref="G168">XLOOKUP(H168, GradeMaster!A:A, GradeMaster!B:B, "", 0, 1)</f>
        <v>4853a21f-bca1-407e-b7e1-d63f769a323e</v>
      </c>
      <c r="H168" s="6" t="str">
        <f t="array" ref="H168">XLOOKUP(A168, WorkforceGrade!A:A, WorkforceGrade!B:B, "", 0, 1)</f>
        <v>Grade 2</v>
      </c>
      <c r="I168" s="9" t="str">
        <f t="array" ref="I168">TEXTJOIN(",", TRUE, XLOOKUP(A168, WorkforceSkills!A:A, WorkforceSkills!C:C, "", 0, 1), XLOOKUP(A168, WorkforceSkills!A:A, WorkforceSkills!E:E, "", 0, 1), XLOOKUP(A168, WorkforceSkills!A:A, WorkforceSkills!G:G, "", 0, 1),  XLOOKUP(A168, WorkforceSkills!A:A, WorkforceSkills!I:I, "", 0, 1), XLOOKUP(A168, WorkforceSkills!A:A, WorkforceSkills!K:K, "", 0, 1), XLOOKUP(A168, WorkforceSkills!A:A, WorkforceSkills!M:M, "", 0, 1), XLOOKUP(A168, WorkforceSkills!A:A, WorkforceSkills!O:O, "", 0, 1), XLOOKUP(A168, WorkforceSkills!A:A, WorkforceSkills!Q:Q, "", 0, 1))
</f>
        <v/>
      </c>
    </row>
    <row r="169">
      <c r="A169" s="5">
        <v>309877.0</v>
      </c>
      <c r="B169" s="5" t="s">
        <v>176</v>
      </c>
      <c r="C169" s="6">
        <f t="array" ref="C169">XLOOKUP(A169, WorkforceSeniorityRank!A:A, WorkforceSeniorityRank!B:B, "", 0, 1)</f>
        <v>131</v>
      </c>
      <c r="D169" s="6" t="str">
        <f t="array" ref="D169">XLOOKUP(E169, RoleMaster!C:C, RoleMaster!H:H, "", 0, 1)</f>
        <v>dec8619b-903f-480e-a552-b9ad9b97025f</v>
      </c>
      <c r="E169" s="6" t="str">
        <f t="array" ref="E169">XLOOKUP(A169, WorkforceRole!A:A, WorkforceRole!D:D, "", 0, 1)</f>
        <v>RT Builder</v>
      </c>
      <c r="F169" s="7" t="str">
        <f t="array" ref="F169">XLOOKUP(A169, WorkforceCasualRank!A:A, WorkforceCasualRank!B:B, "", 0, 1)
</f>
        <v/>
      </c>
      <c r="G169" s="8" t="str">
        <f t="array" ref="G169">XLOOKUP(H169, GradeMaster!A:A, GradeMaster!B:B, "", 0, 1)</f>
        <v>4853a21f-bca1-407e-b7e1-d63f769a323e</v>
      </c>
      <c r="H169" s="6" t="str">
        <f t="array" ref="H169">XLOOKUP(A169, WorkforceGrade!A:A, WorkforceGrade!B:B, "", 0, 1)</f>
        <v>Grade 2</v>
      </c>
      <c r="I169" s="9" t="str">
        <f t="array" ref="I169">TEXTJOIN(",", TRUE, XLOOKUP(A169, WorkforceSkills!A:A, WorkforceSkills!C:C, "", 0, 1), XLOOKUP(A169, WorkforceSkills!A:A, WorkforceSkills!E:E, "", 0, 1), XLOOKUP(A169, WorkforceSkills!A:A, WorkforceSkills!G:G, "", 0, 1),  XLOOKUP(A169, WorkforceSkills!A:A, WorkforceSkills!I:I, "", 0, 1), XLOOKUP(A169, WorkforceSkills!A:A, WorkforceSkills!K:K, "", 0, 1), XLOOKUP(A169, WorkforceSkills!A:A, WorkforceSkills!M:M, "", 0, 1), XLOOKUP(A169, WorkforceSkills!A:A, WorkforceSkills!O:O, "", 0, 1), XLOOKUP(A169, WorkforceSkills!A:A, WorkforceSkills!Q:Q, "", 0, 1))
</f>
        <v/>
      </c>
    </row>
    <row r="170">
      <c r="A170" s="5">
        <v>309875.0</v>
      </c>
      <c r="B170" s="5" t="s">
        <v>177</v>
      </c>
      <c r="C170" s="6">
        <f t="array" ref="C170">XLOOKUP(A170, WorkforceSeniorityRank!A:A, WorkforceSeniorityRank!B:B, "", 0, 1)</f>
        <v>322</v>
      </c>
      <c r="D170" s="6" t="str">
        <f t="array" ref="D170">XLOOKUP(E170, RoleMaster!C:C, RoleMaster!H:H, "", 0, 1)</f>
        <v>aea7ed55-e968-4172-83c7-16f869b186ae</v>
      </c>
      <c r="E170" s="6" t="str">
        <f t="array" ref="E170">XLOOKUP(A170, WorkforceRole!A:A, WorkforceRole!D:D, "", 0, 1)</f>
        <v>Truck Serviceman</v>
      </c>
      <c r="F170" s="7">
        <f t="array" ref="F170">XLOOKUP(A170, WorkforceCasualRank!A:A, WorkforceCasualRank!B:B, "", 0, 1)
</f>
        <v>29</v>
      </c>
      <c r="G170" s="8" t="str">
        <f t="array" ref="G170">XLOOKUP(H170, GradeMaster!A:A, GradeMaster!B:B, "", 0, 1)</f>
        <v>6bb027c9-c54d-45fc-9887-0bacc308d30a</v>
      </c>
      <c r="H170" s="6" t="str">
        <f t="array" ref="H170">XLOOKUP(A170, WorkforceGrade!A:A, WorkforceGrade!B:B, "", 0, 1)</f>
        <v>Grade 6</v>
      </c>
      <c r="I170" s="9" t="str">
        <f t="array" ref="I170">TEXTJOIN(",", TRUE, XLOOKUP(A170, WorkforceSkills!A:A, WorkforceSkills!C:C, "", 0, 1), XLOOKUP(A170, WorkforceSkills!A:A, WorkforceSkills!E:E, "", 0, 1), XLOOKUP(A170, WorkforceSkills!A:A, WorkforceSkills!G:G, "", 0, 1),  XLOOKUP(A170, WorkforceSkills!A:A, WorkforceSkills!I:I, "", 0, 1), XLOOKUP(A170, WorkforceSkills!A:A, WorkforceSkills!K:K, "", 0, 1), XLOOKUP(A170, WorkforceSkills!A:A, WorkforceSkills!M:M, "", 0, 1), XLOOKUP(A170, WorkforceSkills!A:A, WorkforceSkills!O:O, "", 0, 1), XLOOKUP(A170, WorkforceSkills!A:A, WorkforceSkills!Q:Q, "", 0, 1))
</f>
        <v>aea7ed55-e968-4172-83c7-16f869b186ae,866c9d0d-4f6a-4ca6-b352-9e186b2e8478,b5bc5bd4-194b-41ab-8e3f-c45f25c028d0,4313bbc5-41fb-44dc-929a-99e224446525</v>
      </c>
    </row>
    <row r="171">
      <c r="A171" s="5">
        <v>309878.0</v>
      </c>
      <c r="B171" s="5" t="s">
        <v>178</v>
      </c>
      <c r="C171" s="6">
        <f t="array" ref="C171">XLOOKUP(A171, WorkforceSeniorityRank!A:A, WorkforceSeniorityRank!B:B, "", 0, 1)</f>
        <v>248</v>
      </c>
      <c r="D171" s="6" t="str">
        <f t="array" ref="D171">XLOOKUP(E171, RoleMaster!C:C, RoleMaster!H:H, "", 0, 1)</f>
        <v>aea7ed55-e968-4172-83c7-16f869b186ae</v>
      </c>
      <c r="E171" s="6" t="str">
        <f t="array" ref="E171">XLOOKUP(A171, WorkforceRole!A:A, WorkforceRole!D:D, "", 0, 1)</f>
        <v>Truck Serviceman</v>
      </c>
      <c r="F171" s="7">
        <f t="array" ref="F171">XLOOKUP(A171, WorkforceCasualRank!A:A, WorkforceCasualRank!B:B, "", 0, 1)
</f>
        <v>30</v>
      </c>
      <c r="G171" s="8" t="str">
        <f t="array" ref="G171">XLOOKUP(H171, GradeMaster!A:A, GradeMaster!B:B, "", 0, 1)</f>
        <v>3d17a6e1-bc94-4c7f-ad26-234ce6cd65be</v>
      </c>
      <c r="H171" s="6" t="str">
        <f t="array" ref="H171">XLOOKUP(A171, WorkforceGrade!A:A, WorkforceGrade!B:B, "", 0, 1)</f>
        <v>Grade 5</v>
      </c>
      <c r="I171" s="9" t="str">
        <f t="array" ref="I171">TEXTJOIN(",", TRUE, XLOOKUP(A171, WorkforceSkills!A:A, WorkforceSkills!C:C, "", 0, 1), XLOOKUP(A171, WorkforceSkills!A:A, WorkforceSkills!E:E, "", 0, 1), XLOOKUP(A171, WorkforceSkills!A:A, WorkforceSkills!G:G, "", 0, 1),  XLOOKUP(A171, WorkforceSkills!A:A, WorkforceSkills!I:I, "", 0, 1), XLOOKUP(A171, WorkforceSkills!A:A, WorkforceSkills!K:K, "", 0, 1), XLOOKUP(A171, WorkforceSkills!A:A, WorkforceSkills!M:M, "", 0, 1), XLOOKUP(A171, WorkforceSkills!A:A, WorkforceSkills!O:O, "", 0, 1), XLOOKUP(A171, WorkforceSkills!A:A, WorkforceSkills!Q:Q, "", 0, 1))
</f>
        <v>909fe744-64e1-4430-af94-29049e4d5d61,aea7ed55-e968-4172-83c7-16f869b186ae,2615173f-0c73-47c2-9e5e-71c4134616de,866c9d0d-4f6a-4ca6-b352-9e186b2e8478,b5bc5bd4-194b-41ab-8e3f-c45f25c028d0,4313bbc5-41fb-44dc-929a-99e224446525</v>
      </c>
    </row>
    <row r="172">
      <c r="A172" s="5">
        <v>309564.0</v>
      </c>
      <c r="B172" s="5" t="s">
        <v>179</v>
      </c>
      <c r="C172" s="6">
        <f t="array" ref="C172">XLOOKUP(A172, WorkforceSeniorityRank!A:A, WorkforceSeniorityRank!B:B, "", 0, 1)</f>
        <v>140</v>
      </c>
      <c r="D172" s="6" t="str">
        <f t="array" ref="D172">XLOOKUP(E172, RoleMaster!C:C, RoleMaster!H:H, "", 0, 1)</f>
        <v>909fe744-64e1-4430-af94-29049e4d5d61</v>
      </c>
      <c r="E172" s="6" t="str">
        <f t="array" ref="E172">XLOOKUP(A172, WorkforceRole!A:A, WorkforceRole!D:D, "", 0, 1)</f>
        <v>Truck Builder</v>
      </c>
      <c r="F172" s="7" t="str">
        <f t="array" ref="F172">XLOOKUP(A172, WorkforceCasualRank!A:A, WorkforceCasualRank!B:B, "", 0, 1)
</f>
        <v/>
      </c>
      <c r="G172" s="8" t="str">
        <f t="array" ref="G172">XLOOKUP(H172, GradeMaster!A:A, GradeMaster!B:B, "", 0, 1)</f>
        <v>4853a21f-bca1-407e-b7e1-d63f769a323e</v>
      </c>
      <c r="H172" s="6" t="str">
        <f t="array" ref="H172">XLOOKUP(A172, WorkforceGrade!A:A, WorkforceGrade!B:B, "", 0, 1)</f>
        <v>Grade 2</v>
      </c>
      <c r="I172" s="9" t="str">
        <f t="array" ref="I172">TEXTJOIN(",", TRUE, XLOOKUP(A172, WorkforceSkills!A:A, WorkforceSkills!C:C, "", 0, 1), XLOOKUP(A172, WorkforceSkills!A:A, WorkforceSkills!E:E, "", 0, 1), XLOOKUP(A172, WorkforceSkills!A:A, WorkforceSkills!G:G, "", 0, 1),  XLOOKUP(A172, WorkforceSkills!A:A, WorkforceSkills!I:I, "", 0, 1), XLOOKUP(A172, WorkforceSkills!A:A, WorkforceSkills!K:K, "", 0, 1), XLOOKUP(A172, WorkforceSkills!A:A, WorkforceSkills!M:M, "", 0, 1), XLOOKUP(A172, WorkforceSkills!A:A, WorkforceSkills!O:O, "", 0, 1), XLOOKUP(A172, WorkforceSkills!A:A, WorkforceSkills!Q:Q, "", 0, 1))
</f>
        <v/>
      </c>
    </row>
    <row r="173">
      <c r="A173" s="5">
        <v>309888.0</v>
      </c>
      <c r="B173" s="5" t="s">
        <v>180</v>
      </c>
      <c r="C173" s="6">
        <f t="array" ref="C173">XLOOKUP(A173, WorkforceSeniorityRank!A:A, WorkforceSeniorityRank!B:B, "", 0, 1)</f>
        <v>166</v>
      </c>
      <c r="D173" s="6" t="str">
        <f t="array" ref="D173">XLOOKUP(E173, RoleMaster!C:C, RoleMaster!H:H, "", 0, 1)</f>
        <v>dec8619b-903f-480e-a552-b9ad9b97025f</v>
      </c>
      <c r="E173" s="6" t="str">
        <f t="array" ref="E173">XLOOKUP(A173, WorkforceRole!A:A, WorkforceRole!D:D, "", 0, 1)</f>
        <v>RT Builder</v>
      </c>
      <c r="F173" s="7" t="str">
        <f t="array" ref="F173">XLOOKUP(A173, WorkforceCasualRank!A:A, WorkforceCasualRank!B:B, "", 0, 1)
</f>
        <v/>
      </c>
      <c r="G173" s="8" t="str">
        <f t="array" ref="G173">XLOOKUP(H173, GradeMaster!A:A, GradeMaster!B:B, "", 0, 1)</f>
        <v>4853a21f-bca1-407e-b7e1-d63f769a323e</v>
      </c>
      <c r="H173" s="6" t="str">
        <f t="array" ref="H173">XLOOKUP(A173, WorkforceGrade!A:A, WorkforceGrade!B:B, "", 0, 1)</f>
        <v>Grade 2</v>
      </c>
      <c r="I173" s="9" t="str">
        <f t="array" ref="I173">TEXTJOIN(",", TRUE, XLOOKUP(A173, WorkforceSkills!A:A, WorkforceSkills!C:C, "", 0, 1), XLOOKUP(A173, WorkforceSkills!A:A, WorkforceSkills!E:E, "", 0, 1), XLOOKUP(A173, WorkforceSkills!A:A, WorkforceSkills!G:G, "", 0, 1),  XLOOKUP(A173, WorkforceSkills!A:A, WorkforceSkills!I:I, "", 0, 1), XLOOKUP(A173, WorkforceSkills!A:A, WorkforceSkills!K:K, "", 0, 1), XLOOKUP(A173, WorkforceSkills!A:A, WorkforceSkills!M:M, "", 0, 1), XLOOKUP(A173, WorkforceSkills!A:A, WorkforceSkills!O:O, "", 0, 1), XLOOKUP(A173, WorkforceSkills!A:A, WorkforceSkills!Q:Q, "", 0, 1))
</f>
        <v/>
      </c>
    </row>
    <row r="174">
      <c r="A174" s="5">
        <v>309890.0</v>
      </c>
      <c r="B174" s="5" t="s">
        <v>181</v>
      </c>
      <c r="C174" s="6">
        <f t="array" ref="C174">XLOOKUP(A174, WorkforceSeniorityRank!A:A, WorkforceSeniorityRank!B:B, "", 0, 1)</f>
        <v>123</v>
      </c>
      <c r="D174" s="6" t="str">
        <f t="array" ref="D174">XLOOKUP(E174, RoleMaster!C:C, RoleMaster!H:H, "", 0, 1)</f>
        <v>2615173f-0c73-47c2-9e5e-71c4134616de</v>
      </c>
      <c r="E174" s="6" t="str">
        <f t="array" ref="E174">XLOOKUP(A174, WorkforceRole!A:A, WorkforceRole!D:D, "", 0, 1)</f>
        <v>LCV Builder</v>
      </c>
      <c r="F174" s="7" t="str">
        <f t="array" ref="F174">XLOOKUP(A174, WorkforceCasualRank!A:A, WorkforceCasualRank!B:B, "", 0, 1)
</f>
        <v/>
      </c>
      <c r="G174" s="8" t="str">
        <f t="array" ref="G174">XLOOKUP(H174, GradeMaster!A:A, GradeMaster!B:B, "", 0, 1)</f>
        <v>4853a21f-bca1-407e-b7e1-d63f769a323e</v>
      </c>
      <c r="H174" s="6" t="str">
        <f t="array" ref="H174">XLOOKUP(A174, WorkforceGrade!A:A, WorkforceGrade!B:B, "", 0, 1)</f>
        <v>Grade 2</v>
      </c>
      <c r="I174" s="9" t="str">
        <f t="array" ref="I174">TEXTJOIN(",", TRUE, XLOOKUP(A174, WorkforceSkills!A:A, WorkforceSkills!C:C, "", 0, 1), XLOOKUP(A174, WorkforceSkills!A:A, WorkforceSkills!E:E, "", 0, 1), XLOOKUP(A174, WorkforceSkills!A:A, WorkforceSkills!G:G, "", 0, 1),  XLOOKUP(A174, WorkforceSkills!A:A, WorkforceSkills!I:I, "", 0, 1), XLOOKUP(A174, WorkforceSkills!A:A, WorkforceSkills!K:K, "", 0, 1), XLOOKUP(A174, WorkforceSkills!A:A, WorkforceSkills!M:M, "", 0, 1), XLOOKUP(A174, WorkforceSkills!A:A, WorkforceSkills!O:O, "", 0, 1), XLOOKUP(A174, WorkforceSkills!A:A, WorkforceSkills!Q:Q, "", 0, 1))
</f>
        <v/>
      </c>
    </row>
    <row r="175">
      <c r="A175" s="5">
        <v>309594.0</v>
      </c>
      <c r="B175" s="5" t="s">
        <v>182</v>
      </c>
      <c r="C175" s="6">
        <f t="array" ref="C175">XLOOKUP(A175, WorkforceSeniorityRank!A:A, WorkforceSeniorityRank!B:B, "", 0, 1)</f>
        <v>149</v>
      </c>
      <c r="D175" s="6" t="str">
        <f t="array" ref="D175">XLOOKUP(E175, RoleMaster!C:C, RoleMaster!H:H, "", 0, 1)</f>
        <v>909fe744-64e1-4430-af94-29049e4d5d61</v>
      </c>
      <c r="E175" s="6" t="str">
        <f t="array" ref="E175">XLOOKUP(A175, WorkforceRole!A:A, WorkforceRole!D:D, "", 0, 1)</f>
        <v>Truck Builder</v>
      </c>
      <c r="F175" s="7" t="str">
        <f t="array" ref="F175">XLOOKUP(A175, WorkforceCasualRank!A:A, WorkforceCasualRank!B:B, "", 0, 1)
</f>
        <v/>
      </c>
      <c r="G175" s="8" t="str">
        <f t="array" ref="G175">XLOOKUP(H175, GradeMaster!A:A, GradeMaster!B:B, "", 0, 1)</f>
        <v>4853a21f-bca1-407e-b7e1-d63f769a323e</v>
      </c>
      <c r="H175" s="6" t="str">
        <f t="array" ref="H175">XLOOKUP(A175, WorkforceGrade!A:A, WorkforceGrade!B:B, "", 0, 1)</f>
        <v>Grade 2</v>
      </c>
      <c r="I175" s="9" t="str">
        <f t="array" ref="I175">TEXTJOIN(",", TRUE, XLOOKUP(A175, WorkforceSkills!A:A, WorkforceSkills!C:C, "", 0, 1), XLOOKUP(A175, WorkforceSkills!A:A, WorkforceSkills!E:E, "", 0, 1), XLOOKUP(A175, WorkforceSkills!A:A, WorkforceSkills!G:G, "", 0, 1),  XLOOKUP(A175, WorkforceSkills!A:A, WorkforceSkills!I:I, "", 0, 1), XLOOKUP(A175, WorkforceSkills!A:A, WorkforceSkills!K:K, "", 0, 1), XLOOKUP(A175, WorkforceSkills!A:A, WorkforceSkills!M:M, "", 0, 1), XLOOKUP(A175, WorkforceSkills!A:A, WorkforceSkills!O:O, "", 0, 1), XLOOKUP(A175, WorkforceSkills!A:A, WorkforceSkills!Q:Q, "", 0, 1))
</f>
        <v/>
      </c>
    </row>
    <row r="176">
      <c r="A176" s="5">
        <v>309590.0</v>
      </c>
      <c r="B176" s="5" t="s">
        <v>183</v>
      </c>
      <c r="C176" s="6">
        <f t="array" ref="C176">XLOOKUP(A176, WorkforceSeniorityRank!A:A, WorkforceSeniorityRank!B:B, "", 0, 1)</f>
        <v>246</v>
      </c>
      <c r="D176" s="6" t="str">
        <f t="array" ref="D176">XLOOKUP(E176, RoleMaster!C:C, RoleMaster!H:H, "", 0, 1)</f>
        <v>4313bbc5-41fb-44dc-929a-99e224446525</v>
      </c>
      <c r="E176" s="6" t="str">
        <f t="array" ref="E176">XLOOKUP(A176, WorkforceRole!A:A, WorkforceRole!D:D, "", 0, 1)</f>
        <v>OTR Serviceman</v>
      </c>
      <c r="F176" s="7">
        <f t="array" ref="F176">XLOOKUP(A176, WorkforceCasualRank!A:A, WorkforceCasualRank!B:B, "", 0, 1)
</f>
        <v>31</v>
      </c>
      <c r="G176" s="8" t="str">
        <f t="array" ref="G176">XLOOKUP(H176, GradeMaster!A:A, GradeMaster!B:B, "", 0, 1)</f>
        <v>3d17a6e1-bc94-4c7f-ad26-234ce6cd65be</v>
      </c>
      <c r="H176" s="6" t="str">
        <f t="array" ref="H176">XLOOKUP(A176, WorkforceGrade!A:A, WorkforceGrade!B:B, "", 0, 1)</f>
        <v>Grade 5</v>
      </c>
      <c r="I176" s="9" t="str">
        <f t="array" ref="I176">TEXTJOIN(",", TRUE, XLOOKUP(A176, WorkforceSkills!A:A, WorkforceSkills!C:C, "", 0, 1), XLOOKUP(A176, WorkforceSkills!A:A, WorkforceSkills!E:E, "", 0, 1), XLOOKUP(A176, WorkforceSkills!A:A, WorkforceSkills!G:G, "", 0, 1),  XLOOKUP(A176, WorkforceSkills!A:A, WorkforceSkills!I:I, "", 0, 1), XLOOKUP(A176, WorkforceSkills!A:A, WorkforceSkills!K:K, "", 0, 1), XLOOKUP(A176, WorkforceSkills!A:A, WorkforceSkills!M:M, "", 0, 1), XLOOKUP(A176, WorkforceSkills!A:A, WorkforceSkills!O:O, "", 0, 1), XLOOKUP(A176, WorkforceSkills!A:A, WorkforceSkills!Q:Q, "", 0, 1))
</f>
        <v>909fe744-64e1-4430-af94-29049e4d5d61,aea7ed55-e968-4172-83c7-16f869b186ae,866c9d0d-4f6a-4ca6-b352-9e186b2e8478,b5bc5bd4-194b-41ab-8e3f-c45f25c028d0,02277ce1-f087-4cbe-9f34-70b6fbc21924,4313bbc5-41fb-44dc-929a-99e224446525</v>
      </c>
    </row>
    <row r="177">
      <c r="A177" s="5">
        <v>309593.0</v>
      </c>
      <c r="B177" s="5" t="s">
        <v>184</v>
      </c>
      <c r="C177" s="6">
        <f t="array" ref="C177">XLOOKUP(A177, WorkforceSeniorityRank!A:A, WorkforceSeniorityRank!B:B, "", 0, 1)</f>
        <v>247</v>
      </c>
      <c r="D177" s="6" t="str">
        <f t="array" ref="D177">XLOOKUP(E177, RoleMaster!C:C, RoleMaster!H:H, "", 0, 1)</f>
        <v>b5bc5bd4-194b-41ab-8e3f-c45f25c028d0</v>
      </c>
      <c r="E177" s="6" t="str">
        <f t="array" ref="E177">XLOOKUP(A177, WorkforceRole!A:A, WorkforceRole!D:D, "", 0, 1)</f>
        <v>RT Serviceman</v>
      </c>
      <c r="F177" s="7">
        <f t="array" ref="F177">XLOOKUP(A177, WorkforceCasualRank!A:A, WorkforceCasualRank!B:B, "", 0, 1)
</f>
        <v>32</v>
      </c>
      <c r="G177" s="8" t="str">
        <f t="array" ref="G177">XLOOKUP(H177, GradeMaster!A:A, GradeMaster!B:B, "", 0, 1)</f>
        <v>3d17a6e1-bc94-4c7f-ad26-234ce6cd65be</v>
      </c>
      <c r="H177" s="6" t="str">
        <f t="array" ref="H177">XLOOKUP(A177, WorkforceGrade!A:A, WorkforceGrade!B:B, "", 0, 1)</f>
        <v>Grade 5</v>
      </c>
      <c r="I177" s="9" t="str">
        <f t="array" ref="I177">TEXTJOIN(",", TRUE, XLOOKUP(A177, WorkforceSkills!A:A, WorkforceSkills!C:C, "", 0, 1), XLOOKUP(A177, WorkforceSkills!A:A, WorkforceSkills!E:E, "", 0, 1), XLOOKUP(A177, WorkforceSkills!A:A, WorkforceSkills!G:G, "", 0, 1),  XLOOKUP(A177, WorkforceSkills!A:A, WorkforceSkills!I:I, "", 0, 1), XLOOKUP(A177, WorkforceSkills!A:A, WorkforceSkills!K:K, "", 0, 1), XLOOKUP(A177, WorkforceSkills!A:A, WorkforceSkills!M:M, "", 0, 1), XLOOKUP(A177, WorkforceSkills!A:A, WorkforceSkills!O:O, "", 0, 1), XLOOKUP(A177, WorkforceSkills!A:A, WorkforceSkills!Q:Q, "", 0, 1))
</f>
        <v>aea7ed55-e968-4172-83c7-16f869b186ae,866c9d0d-4f6a-4ca6-b352-9e186b2e8478,dec8619b-903f-480e-a552-b9ad9b97025f,b5bc5bd4-194b-41ab-8e3f-c45f25c028d0,4313bbc5-41fb-44dc-929a-99e224446525</v>
      </c>
    </row>
    <row r="178">
      <c r="A178" s="5">
        <v>309601.0</v>
      </c>
      <c r="B178" s="5" t="s">
        <v>185</v>
      </c>
      <c r="C178" s="6">
        <f t="array" ref="C178">XLOOKUP(A178, WorkforceSeniorityRank!A:A, WorkforceSeniorityRank!B:B, "", 0, 1)</f>
        <v>315</v>
      </c>
      <c r="D178" s="6" t="str">
        <f t="array" ref="D178">XLOOKUP(E178, RoleMaster!C:C, RoleMaster!H:H, "", 0, 1)</f>
        <v>687f3dde-d1ad-4f4b-8c60-91a31eefb0fc</v>
      </c>
      <c r="E178" s="6" t="str">
        <f t="array" ref="E178">XLOOKUP(A178, WorkforceRole!A:A, WorkforceRole!D:D, "", 0, 1)</f>
        <v>Tyre Trucker</v>
      </c>
      <c r="F178" s="7">
        <f t="array" ref="F178">XLOOKUP(A178, WorkforceCasualRank!A:A, WorkforceCasualRank!B:B, "", 0, 1)
</f>
        <v>33</v>
      </c>
      <c r="G178" s="8" t="str">
        <f t="array" ref="G178">XLOOKUP(H178, GradeMaster!A:A, GradeMaster!B:B, "", 0, 1)</f>
        <v>6bb027c9-c54d-45fc-9887-0bacc308d30a</v>
      </c>
      <c r="H178" s="6" t="str">
        <f t="array" ref="H178">XLOOKUP(A178, WorkforceGrade!A:A, WorkforceGrade!B:B, "", 0, 1)</f>
        <v>Grade 6</v>
      </c>
      <c r="I178" s="9" t="str">
        <f t="array" ref="I178">TEXTJOIN(",", TRUE, XLOOKUP(A178, WorkforceSkills!A:A, WorkforceSkills!C:C, "", 0, 1), XLOOKUP(A178, WorkforceSkills!A:A, WorkforceSkills!E:E, "", 0, 1), XLOOKUP(A178, WorkforceSkills!A:A, WorkforceSkills!G:G, "", 0, 1),  XLOOKUP(A178, WorkforceSkills!A:A, WorkforceSkills!I:I, "", 0, 1), XLOOKUP(A178, WorkforceSkills!A:A, WorkforceSkills!K:K, "", 0, 1), XLOOKUP(A178, WorkforceSkills!A:A, WorkforceSkills!M:M, "", 0, 1), XLOOKUP(A178, WorkforceSkills!A:A, WorkforceSkills!O:O, "", 0, 1), XLOOKUP(A178, WorkforceSkills!A:A, WorkforceSkills!Q:Q, "", 0, 1))
</f>
        <v>909fe744-64e1-4430-af94-29049e4d5d61,aea7ed55-e968-4172-83c7-16f869b186ae,866c9d0d-4f6a-4ca6-b352-9e186b2e8478,b5bc5bd4-194b-41ab-8e3f-c45f25c028d0,4313bbc5-41fb-44dc-929a-99e224446525</v>
      </c>
    </row>
    <row r="179">
      <c r="A179" s="5">
        <v>309602.0</v>
      </c>
      <c r="B179" s="5" t="s">
        <v>186</v>
      </c>
      <c r="C179" s="6">
        <f t="array" ref="C179">XLOOKUP(A179, WorkforceSeniorityRank!A:A, WorkforceSeniorityRank!B:B, "", 0, 1)</f>
        <v>150</v>
      </c>
      <c r="D179" s="6" t="str">
        <f t="array" ref="D179">XLOOKUP(E179, RoleMaster!C:C, RoleMaster!H:H, "", 0, 1)</f>
        <v>909fe744-64e1-4430-af94-29049e4d5d61</v>
      </c>
      <c r="E179" s="6" t="str">
        <f t="array" ref="E179">XLOOKUP(A179, WorkforceRole!A:A, WorkforceRole!D:D, "", 0, 1)</f>
        <v>Truck Builder</v>
      </c>
      <c r="F179" s="7" t="str">
        <f t="array" ref="F179">XLOOKUP(A179, WorkforceCasualRank!A:A, WorkforceCasualRank!B:B, "", 0, 1)
</f>
        <v/>
      </c>
      <c r="G179" s="8" t="str">
        <f t="array" ref="G179">XLOOKUP(H179, GradeMaster!A:A, GradeMaster!B:B, "", 0, 1)</f>
        <v>4853a21f-bca1-407e-b7e1-d63f769a323e</v>
      </c>
      <c r="H179" s="6" t="str">
        <f t="array" ref="H179">XLOOKUP(A179, WorkforceGrade!A:A, WorkforceGrade!B:B, "", 0, 1)</f>
        <v>Grade 2</v>
      </c>
      <c r="I179" s="9" t="str">
        <f t="array" ref="I179">TEXTJOIN(",", TRUE, XLOOKUP(A179, WorkforceSkills!A:A, WorkforceSkills!C:C, "", 0, 1), XLOOKUP(A179, WorkforceSkills!A:A, WorkforceSkills!E:E, "", 0, 1), XLOOKUP(A179, WorkforceSkills!A:A, WorkforceSkills!G:G, "", 0, 1),  XLOOKUP(A179, WorkforceSkills!A:A, WorkforceSkills!I:I, "", 0, 1), XLOOKUP(A179, WorkforceSkills!A:A, WorkforceSkills!K:K, "", 0, 1), XLOOKUP(A179, WorkforceSkills!A:A, WorkforceSkills!M:M, "", 0, 1), XLOOKUP(A179, WorkforceSkills!A:A, WorkforceSkills!O:O, "", 0, 1), XLOOKUP(A179, WorkforceSkills!A:A, WorkforceSkills!Q:Q, "", 0, 1))
</f>
        <v/>
      </c>
    </row>
    <row r="180">
      <c r="A180" s="5">
        <v>309604.0</v>
      </c>
      <c r="B180" s="5" t="s">
        <v>187</v>
      </c>
      <c r="C180" s="6">
        <f t="array" ref="C180">XLOOKUP(A180, WorkforceSeniorityRank!A:A, WorkforceSeniorityRank!B:B, "", 0, 1)</f>
        <v>145</v>
      </c>
      <c r="D180" s="6" t="str">
        <f t="array" ref="D180">XLOOKUP(E180, RoleMaster!C:C, RoleMaster!H:H, "", 0, 1)</f>
        <v>909fe744-64e1-4430-af94-29049e4d5d61</v>
      </c>
      <c r="E180" s="6" t="str">
        <f t="array" ref="E180">XLOOKUP(A180, WorkforceRole!A:A, WorkforceRole!D:D, "", 0, 1)</f>
        <v>Truck Builder</v>
      </c>
      <c r="F180" s="7" t="str">
        <f t="array" ref="F180">XLOOKUP(A180, WorkforceCasualRank!A:A, WorkforceCasualRank!B:B, "", 0, 1)
</f>
        <v/>
      </c>
      <c r="G180" s="8" t="str">
        <f t="array" ref="G180">XLOOKUP(H180, GradeMaster!A:A, GradeMaster!B:B, "", 0, 1)</f>
        <v>4853a21f-bca1-407e-b7e1-d63f769a323e</v>
      </c>
      <c r="H180" s="6" t="str">
        <f t="array" ref="H180">XLOOKUP(A180, WorkforceGrade!A:A, WorkforceGrade!B:B, "", 0, 1)</f>
        <v>Grade 2</v>
      </c>
      <c r="I180" s="9" t="str">
        <f t="array" ref="I180">TEXTJOIN(",", TRUE, XLOOKUP(A180, WorkforceSkills!A:A, WorkforceSkills!C:C, "", 0, 1), XLOOKUP(A180, WorkforceSkills!A:A, WorkforceSkills!E:E, "", 0, 1), XLOOKUP(A180, WorkforceSkills!A:A, WorkforceSkills!G:G, "", 0, 1),  XLOOKUP(A180, WorkforceSkills!A:A, WorkforceSkills!I:I, "", 0, 1), XLOOKUP(A180, WorkforceSkills!A:A, WorkforceSkills!K:K, "", 0, 1), XLOOKUP(A180, WorkforceSkills!A:A, WorkforceSkills!M:M, "", 0, 1), XLOOKUP(A180, WorkforceSkills!A:A, WorkforceSkills!O:O, "", 0, 1), XLOOKUP(A180, WorkforceSkills!A:A, WorkforceSkills!Q:Q, "", 0, 1))
</f>
        <v/>
      </c>
    </row>
    <row r="181">
      <c r="A181" s="5">
        <v>309599.0</v>
      </c>
      <c r="B181" s="5" t="s">
        <v>188</v>
      </c>
      <c r="C181" s="6">
        <f t="array" ref="C181">XLOOKUP(A181, WorkforceSeniorityRank!A:A, WorkforceSeniorityRank!B:B, "", 0, 1)</f>
        <v>146</v>
      </c>
      <c r="D181" s="6" t="str">
        <f t="array" ref="D181">XLOOKUP(E181, RoleMaster!C:C, RoleMaster!H:H, "", 0, 1)</f>
        <v>909fe744-64e1-4430-af94-29049e4d5d61</v>
      </c>
      <c r="E181" s="6" t="str">
        <f t="array" ref="E181">XLOOKUP(A181, WorkforceRole!A:A, WorkforceRole!D:D, "", 0, 1)</f>
        <v>Truck Builder</v>
      </c>
      <c r="F181" s="7" t="str">
        <f t="array" ref="F181">XLOOKUP(A181, WorkforceCasualRank!A:A, WorkforceCasualRank!B:B, "", 0, 1)
</f>
        <v/>
      </c>
      <c r="G181" s="8" t="str">
        <f t="array" ref="G181">XLOOKUP(H181, GradeMaster!A:A, GradeMaster!B:B, "", 0, 1)</f>
        <v>4853a21f-bca1-407e-b7e1-d63f769a323e</v>
      </c>
      <c r="H181" s="6" t="str">
        <f t="array" ref="H181">XLOOKUP(A181, WorkforceGrade!A:A, WorkforceGrade!B:B, "", 0, 1)</f>
        <v>Grade 2</v>
      </c>
      <c r="I181" s="9" t="str">
        <f t="array" ref="I181">TEXTJOIN(",", TRUE, XLOOKUP(A181, WorkforceSkills!A:A, WorkforceSkills!C:C, "", 0, 1), XLOOKUP(A181, WorkforceSkills!A:A, WorkforceSkills!E:E, "", 0, 1), XLOOKUP(A181, WorkforceSkills!A:A, WorkforceSkills!G:G, "", 0, 1),  XLOOKUP(A181, WorkforceSkills!A:A, WorkforceSkills!I:I, "", 0, 1), XLOOKUP(A181, WorkforceSkills!A:A, WorkforceSkills!K:K, "", 0, 1), XLOOKUP(A181, WorkforceSkills!A:A, WorkforceSkills!M:M, "", 0, 1), XLOOKUP(A181, WorkforceSkills!A:A, WorkforceSkills!O:O, "", 0, 1), XLOOKUP(A181, WorkforceSkills!A:A, WorkforceSkills!Q:Q, "", 0, 1))
</f>
        <v/>
      </c>
    </row>
    <row r="182">
      <c r="A182" s="5">
        <v>309596.0</v>
      </c>
      <c r="B182" s="5" t="s">
        <v>189</v>
      </c>
      <c r="C182" s="6">
        <f t="array" ref="C182">XLOOKUP(A182, WorkforceSeniorityRank!A:A, WorkforceSeniorityRank!B:B, "", 0, 1)</f>
        <v>151</v>
      </c>
      <c r="D182" s="6" t="str">
        <f t="array" ref="D182">XLOOKUP(E182, RoleMaster!C:C, RoleMaster!H:H, "", 0, 1)</f>
        <v>909fe744-64e1-4430-af94-29049e4d5d61</v>
      </c>
      <c r="E182" s="6" t="str">
        <f t="array" ref="E182">XLOOKUP(A182, WorkforceRole!A:A, WorkforceRole!D:D, "", 0, 1)</f>
        <v>Truck Builder</v>
      </c>
      <c r="F182" s="7" t="str">
        <f t="array" ref="F182">XLOOKUP(A182, WorkforceCasualRank!A:A, WorkforceCasualRank!B:B, "", 0, 1)
</f>
        <v/>
      </c>
      <c r="G182" s="8" t="str">
        <f t="array" ref="G182">XLOOKUP(H182, GradeMaster!A:A, GradeMaster!B:B, "", 0, 1)</f>
        <v>4853a21f-bca1-407e-b7e1-d63f769a323e</v>
      </c>
      <c r="H182" s="6" t="str">
        <f t="array" ref="H182">XLOOKUP(A182, WorkforceGrade!A:A, WorkforceGrade!B:B, "", 0, 1)</f>
        <v>Grade 2</v>
      </c>
      <c r="I182" s="9" t="str">
        <f t="array" ref="I182">TEXTJOIN(",", TRUE, XLOOKUP(A182, WorkforceSkills!A:A, WorkforceSkills!C:C, "", 0, 1), XLOOKUP(A182, WorkforceSkills!A:A, WorkforceSkills!E:E, "", 0, 1), XLOOKUP(A182, WorkforceSkills!A:A, WorkforceSkills!G:G, "", 0, 1),  XLOOKUP(A182, WorkforceSkills!A:A, WorkforceSkills!I:I, "", 0, 1), XLOOKUP(A182, WorkforceSkills!A:A, WorkforceSkills!K:K, "", 0, 1), XLOOKUP(A182, WorkforceSkills!A:A, WorkforceSkills!M:M, "", 0, 1), XLOOKUP(A182, WorkforceSkills!A:A, WorkforceSkills!O:O, "", 0, 1), XLOOKUP(A182, WorkforceSkills!A:A, WorkforceSkills!Q:Q, "", 0, 1))
</f>
        <v/>
      </c>
    </row>
    <row r="183">
      <c r="A183" s="5">
        <v>309613.0</v>
      </c>
      <c r="B183" s="5" t="s">
        <v>190</v>
      </c>
      <c r="C183" s="6">
        <f t="array" ref="C183">XLOOKUP(A183, WorkforceSeniorityRank!A:A, WorkforceSeniorityRank!B:B, "", 0, 1)</f>
        <v>147</v>
      </c>
      <c r="D183" s="6" t="str">
        <f t="array" ref="D183">XLOOKUP(E183, RoleMaster!C:C, RoleMaster!H:H, "", 0, 1)</f>
        <v>909fe744-64e1-4430-af94-29049e4d5d61</v>
      </c>
      <c r="E183" s="6" t="str">
        <f t="array" ref="E183">XLOOKUP(A183, WorkforceRole!A:A, WorkforceRole!D:D, "", 0, 1)</f>
        <v>Truck Builder</v>
      </c>
      <c r="F183" s="7" t="str">
        <f t="array" ref="F183">XLOOKUP(A183, WorkforceCasualRank!A:A, WorkforceCasualRank!B:B, "", 0, 1)
</f>
        <v/>
      </c>
      <c r="G183" s="8" t="str">
        <f t="array" ref="G183">XLOOKUP(H183, GradeMaster!A:A, GradeMaster!B:B, "", 0, 1)</f>
        <v>4853a21f-bca1-407e-b7e1-d63f769a323e</v>
      </c>
      <c r="H183" s="6" t="str">
        <f t="array" ref="H183">XLOOKUP(A183, WorkforceGrade!A:A, WorkforceGrade!B:B, "", 0, 1)</f>
        <v>Grade 2</v>
      </c>
      <c r="I183" s="9" t="str">
        <f t="array" ref="I183">TEXTJOIN(",", TRUE, XLOOKUP(A183, WorkforceSkills!A:A, WorkforceSkills!C:C, "", 0, 1), XLOOKUP(A183, WorkforceSkills!A:A, WorkforceSkills!E:E, "", 0, 1), XLOOKUP(A183, WorkforceSkills!A:A, WorkforceSkills!G:G, "", 0, 1),  XLOOKUP(A183, WorkforceSkills!A:A, WorkforceSkills!I:I, "", 0, 1), XLOOKUP(A183, WorkforceSkills!A:A, WorkforceSkills!K:K, "", 0, 1), XLOOKUP(A183, WorkforceSkills!A:A, WorkforceSkills!M:M, "", 0, 1), XLOOKUP(A183, WorkforceSkills!A:A, WorkforceSkills!O:O, "", 0, 1), XLOOKUP(A183, WorkforceSkills!A:A, WorkforceSkills!Q:Q, "", 0, 1))
</f>
        <v/>
      </c>
    </row>
    <row r="184">
      <c r="A184" s="5">
        <v>309615.0</v>
      </c>
      <c r="B184" s="5" t="s">
        <v>191</v>
      </c>
      <c r="C184" s="6">
        <f t="array" ref="C184">XLOOKUP(A184, WorkforceSeniorityRank!A:A, WorkforceSeniorityRank!B:B, "", 0, 1)</f>
        <v>152</v>
      </c>
      <c r="D184" s="6" t="str">
        <f t="array" ref="D184">XLOOKUP(E184, RoleMaster!C:C, RoleMaster!H:H, "", 0, 1)</f>
        <v>909fe744-64e1-4430-af94-29049e4d5d61</v>
      </c>
      <c r="E184" s="6" t="str">
        <f t="array" ref="E184">XLOOKUP(A184, WorkforceRole!A:A, WorkforceRole!D:D, "", 0, 1)</f>
        <v>Truck Builder</v>
      </c>
      <c r="F184" s="7" t="str">
        <f t="array" ref="F184">XLOOKUP(A184, WorkforceCasualRank!A:A, WorkforceCasualRank!B:B, "", 0, 1)
</f>
        <v/>
      </c>
      <c r="G184" s="8" t="str">
        <f t="array" ref="G184">XLOOKUP(H184, GradeMaster!A:A, GradeMaster!B:B, "", 0, 1)</f>
        <v>4853a21f-bca1-407e-b7e1-d63f769a323e</v>
      </c>
      <c r="H184" s="6" t="str">
        <f t="array" ref="H184">XLOOKUP(A184, WorkforceGrade!A:A, WorkforceGrade!B:B, "", 0, 1)</f>
        <v>Grade 2</v>
      </c>
      <c r="I184" s="9" t="str">
        <f t="array" ref="I184">TEXTJOIN(",", TRUE, XLOOKUP(A184, WorkforceSkills!A:A, WorkforceSkills!C:C, "", 0, 1), XLOOKUP(A184, WorkforceSkills!A:A, WorkforceSkills!E:E, "", 0, 1), XLOOKUP(A184, WorkforceSkills!A:A, WorkforceSkills!G:G, "", 0, 1),  XLOOKUP(A184, WorkforceSkills!A:A, WorkforceSkills!I:I, "", 0, 1), XLOOKUP(A184, WorkforceSkills!A:A, WorkforceSkills!K:K, "", 0, 1), XLOOKUP(A184, WorkforceSkills!A:A, WorkforceSkills!M:M, "", 0, 1), XLOOKUP(A184, WorkforceSkills!A:A, WorkforceSkills!O:O, "", 0, 1), XLOOKUP(A184, WorkforceSkills!A:A, WorkforceSkills!Q:Q, "", 0, 1))
</f>
        <v/>
      </c>
    </row>
    <row r="185">
      <c r="A185" s="5">
        <v>309617.0</v>
      </c>
      <c r="B185" s="5" t="s">
        <v>192</v>
      </c>
      <c r="C185" s="6">
        <f t="array" ref="C185">XLOOKUP(A185, WorkforceSeniorityRank!A:A, WorkforceSeniorityRank!B:B, "", 0, 1)</f>
        <v>323</v>
      </c>
      <c r="D185" s="6" t="str">
        <f t="array" ref="D185">XLOOKUP(E185, RoleMaster!C:C, RoleMaster!H:H, "", 0, 1)</f>
        <v>687f3dde-d1ad-4f4b-8c60-91a31eefb0fc</v>
      </c>
      <c r="E185" s="6" t="str">
        <f t="array" ref="E185">XLOOKUP(A185, WorkforceRole!A:A, WorkforceRole!D:D, "", 0, 1)</f>
        <v>Tyre Trucker</v>
      </c>
      <c r="F185" s="7">
        <f t="array" ref="F185">XLOOKUP(A185, WorkforceCasualRank!A:A, WorkforceCasualRank!B:B, "", 0, 1)
</f>
        <v>34</v>
      </c>
      <c r="G185" s="8" t="str">
        <f t="array" ref="G185">XLOOKUP(H185, GradeMaster!A:A, GradeMaster!B:B, "", 0, 1)</f>
        <v>6bb027c9-c54d-45fc-9887-0bacc308d30a</v>
      </c>
      <c r="H185" s="6" t="str">
        <f t="array" ref="H185">XLOOKUP(A185, WorkforceGrade!A:A, WorkforceGrade!B:B, "", 0, 1)</f>
        <v>Grade 6</v>
      </c>
      <c r="I185" s="9" t="str">
        <f t="array" ref="I185">TEXTJOIN(",", TRUE, XLOOKUP(A185, WorkforceSkills!A:A, WorkforceSkills!C:C, "", 0, 1), XLOOKUP(A185, WorkforceSkills!A:A, WorkforceSkills!E:E, "", 0, 1), XLOOKUP(A185, WorkforceSkills!A:A, WorkforceSkills!G:G, "", 0, 1),  XLOOKUP(A185, WorkforceSkills!A:A, WorkforceSkills!I:I, "", 0, 1), XLOOKUP(A185, WorkforceSkills!A:A, WorkforceSkills!K:K, "", 0, 1), XLOOKUP(A185, WorkforceSkills!A:A, WorkforceSkills!M:M, "", 0, 1), XLOOKUP(A185, WorkforceSkills!A:A, WorkforceSkills!O:O, "", 0, 1), XLOOKUP(A185, WorkforceSkills!A:A, WorkforceSkills!Q:Q, "", 0, 1))
</f>
        <v>aea7ed55-e968-4172-83c7-16f869b186ae,2615173f-0c73-47c2-9e5e-71c4134616de,866c9d0d-4f6a-4ca6-b352-9e186b2e8478,b5bc5bd4-194b-41ab-8e3f-c45f25c028d0,4313bbc5-41fb-44dc-929a-99e224446525</v>
      </c>
    </row>
    <row r="186">
      <c r="A186" s="5">
        <v>310009.0</v>
      </c>
      <c r="B186" s="5" t="s">
        <v>193</v>
      </c>
      <c r="C186" s="6">
        <f t="array" ref="C186">XLOOKUP(A186, WorkforceSeniorityRank!A:A, WorkforceSeniorityRank!B:B, "", 0, 1)</f>
        <v>316</v>
      </c>
      <c r="D186" s="6" t="str">
        <f t="array" ref="D186">XLOOKUP(E186, RoleMaster!C:C, RoleMaster!H:H, "", 0, 1)</f>
        <v>687f3dde-d1ad-4f4b-8c60-91a31eefb0fc</v>
      </c>
      <c r="E186" s="6" t="str">
        <f t="array" ref="E186">XLOOKUP(A186, WorkforceRole!A:A, WorkforceRole!D:D, "", 0, 1)</f>
        <v>Tyre Trucker</v>
      </c>
      <c r="F186" s="7">
        <f t="array" ref="F186">XLOOKUP(A186, WorkforceCasualRank!A:A, WorkforceCasualRank!B:B, "", 0, 1)
</f>
        <v>35</v>
      </c>
      <c r="G186" s="8" t="str">
        <f t="array" ref="G186">XLOOKUP(H186, GradeMaster!A:A, GradeMaster!B:B, "", 0, 1)</f>
        <v>6bb027c9-c54d-45fc-9887-0bacc308d30a</v>
      </c>
      <c r="H186" s="6" t="str">
        <f t="array" ref="H186">XLOOKUP(A186, WorkforceGrade!A:A, WorkforceGrade!B:B, "", 0, 1)</f>
        <v>Grade 6</v>
      </c>
      <c r="I186" s="9" t="str">
        <f t="array" ref="I186">TEXTJOIN(",", TRUE, XLOOKUP(A186, WorkforceSkills!A:A, WorkforceSkills!C:C, "", 0, 1), XLOOKUP(A186, WorkforceSkills!A:A, WorkforceSkills!E:E, "", 0, 1), XLOOKUP(A186, WorkforceSkills!A:A, WorkforceSkills!G:G, "", 0, 1),  XLOOKUP(A186, WorkforceSkills!A:A, WorkforceSkills!I:I, "", 0, 1), XLOOKUP(A186, WorkforceSkills!A:A, WorkforceSkills!K:K, "", 0, 1), XLOOKUP(A186, WorkforceSkills!A:A, WorkforceSkills!M:M, "", 0, 1), XLOOKUP(A186, WorkforceSkills!A:A, WorkforceSkills!O:O, "", 0, 1), XLOOKUP(A186, WorkforceSkills!A:A, WorkforceSkills!Q:Q, "", 0, 1))
</f>
        <v>909fe744-64e1-4430-af94-29049e4d5d61,aea7ed55-e968-4172-83c7-16f869b186ae,866c9d0d-4f6a-4ca6-b352-9e186b2e8478,dec8619b-903f-480e-a552-b9ad9b97025f,b5bc5bd4-194b-41ab-8e3f-c45f25c028d0,4313bbc5-41fb-44dc-929a-99e224446525</v>
      </c>
    </row>
    <row r="187">
      <c r="A187" s="5">
        <v>309605.0</v>
      </c>
      <c r="B187" s="5" t="s">
        <v>194</v>
      </c>
      <c r="C187" s="6">
        <f t="array" ref="C187">XLOOKUP(A187, WorkforceSeniorityRank!A:A, WorkforceSeniorityRank!B:B, "", 0, 1)</f>
        <v>252</v>
      </c>
      <c r="D187" s="6" t="str">
        <f t="array" ref="D187">XLOOKUP(E187, RoleMaster!C:C, RoleMaster!H:H, "", 0, 1)</f>
        <v>b5bc5bd4-194b-41ab-8e3f-c45f25c028d0</v>
      </c>
      <c r="E187" s="6" t="str">
        <f t="array" ref="E187">XLOOKUP(A187, WorkforceRole!A:A, WorkforceRole!D:D, "", 0, 1)</f>
        <v>RT Serviceman</v>
      </c>
      <c r="F187" s="7">
        <f t="array" ref="F187">XLOOKUP(A187, WorkforceCasualRank!A:A, WorkforceCasualRank!B:B, "", 0, 1)
</f>
        <v>36</v>
      </c>
      <c r="G187" s="8" t="str">
        <f t="array" ref="G187">XLOOKUP(H187, GradeMaster!A:A, GradeMaster!B:B, "", 0, 1)</f>
        <v>3d17a6e1-bc94-4c7f-ad26-234ce6cd65be</v>
      </c>
      <c r="H187" s="6" t="str">
        <f t="array" ref="H187">XLOOKUP(A187, WorkforceGrade!A:A, WorkforceGrade!B:B, "", 0, 1)</f>
        <v>Grade 5</v>
      </c>
      <c r="I187" s="9" t="str">
        <f t="array" ref="I187">TEXTJOIN(",", TRUE, XLOOKUP(A187, WorkforceSkills!A:A, WorkforceSkills!C:C, "", 0, 1), XLOOKUP(A187, WorkforceSkills!A:A, WorkforceSkills!E:E, "", 0, 1), XLOOKUP(A187, WorkforceSkills!A:A, WorkforceSkills!G:G, "", 0, 1),  XLOOKUP(A187, WorkforceSkills!A:A, WorkforceSkills!I:I, "", 0, 1), XLOOKUP(A187, WorkforceSkills!A:A, WorkforceSkills!K:K, "", 0, 1), XLOOKUP(A187, WorkforceSkills!A:A, WorkforceSkills!M:M, "", 0, 1), XLOOKUP(A187, WorkforceSkills!A:A, WorkforceSkills!O:O, "", 0, 1), XLOOKUP(A187, WorkforceSkills!A:A, WorkforceSkills!Q:Q, "", 0, 1))
</f>
        <v>aea7ed55-e968-4172-83c7-16f869b186ae,866c9d0d-4f6a-4ca6-b352-9e186b2e8478,dec8619b-903f-480e-a552-b9ad9b97025f,b5bc5bd4-194b-41ab-8e3f-c45f25c028d0,4313bbc5-41fb-44dc-929a-99e224446525</v>
      </c>
    </row>
    <row r="188">
      <c r="A188" s="5">
        <v>309597.0</v>
      </c>
      <c r="B188" s="5" t="s">
        <v>195</v>
      </c>
      <c r="C188" s="6">
        <f t="array" ref="C188">XLOOKUP(A188, WorkforceSeniorityRank!A:A, WorkforceSeniorityRank!B:B, "", 0, 1)</f>
        <v>167</v>
      </c>
      <c r="D188" s="6" t="str">
        <f t="array" ref="D188">XLOOKUP(E188, RoleMaster!C:C, RoleMaster!H:H, "", 0, 1)</f>
        <v>909fe744-64e1-4430-af94-29049e4d5d61</v>
      </c>
      <c r="E188" s="6" t="str">
        <f t="array" ref="E188">XLOOKUP(A188, WorkforceRole!A:A, WorkforceRole!D:D, "", 0, 1)</f>
        <v>Truck Builder</v>
      </c>
      <c r="F188" s="7" t="str">
        <f t="array" ref="F188">XLOOKUP(A188, WorkforceCasualRank!A:A, WorkforceCasualRank!B:B, "", 0, 1)
</f>
        <v/>
      </c>
      <c r="G188" s="8" t="str">
        <f t="array" ref="G188">XLOOKUP(H188, GradeMaster!A:A, GradeMaster!B:B, "", 0, 1)</f>
        <v>4853a21f-bca1-407e-b7e1-d63f769a323e</v>
      </c>
      <c r="H188" s="6" t="str">
        <f t="array" ref="H188">XLOOKUP(A188, WorkforceGrade!A:A, WorkforceGrade!B:B, "", 0, 1)</f>
        <v>Grade 2</v>
      </c>
      <c r="I188" s="9" t="str">
        <f t="array" ref="I188">TEXTJOIN(",", TRUE, XLOOKUP(A188, WorkforceSkills!A:A, WorkforceSkills!C:C, "", 0, 1), XLOOKUP(A188, WorkforceSkills!A:A, WorkforceSkills!E:E, "", 0, 1), XLOOKUP(A188, WorkforceSkills!A:A, WorkforceSkills!G:G, "", 0, 1),  XLOOKUP(A188, WorkforceSkills!A:A, WorkforceSkills!I:I, "", 0, 1), XLOOKUP(A188, WorkforceSkills!A:A, WorkforceSkills!K:K, "", 0, 1), XLOOKUP(A188, WorkforceSkills!A:A, WorkforceSkills!M:M, "", 0, 1), XLOOKUP(A188, WorkforceSkills!A:A, WorkforceSkills!O:O, "", 0, 1), XLOOKUP(A188, WorkforceSkills!A:A, WorkforceSkills!Q:Q, "", 0, 1))
</f>
        <v/>
      </c>
    </row>
    <row r="189">
      <c r="A189" s="5">
        <v>310142.0</v>
      </c>
      <c r="B189" s="5" t="s">
        <v>196</v>
      </c>
      <c r="C189" s="6">
        <f t="array" ref="C189">XLOOKUP(A189, WorkforceSeniorityRank!A:A, WorkforceSeniorityRank!B:B, "", 0, 1)</f>
        <v>137</v>
      </c>
      <c r="D189" s="6" t="str">
        <f t="array" ref="D189">XLOOKUP(E189, RoleMaster!C:C, RoleMaster!H:H, "", 0, 1)</f>
        <v>2615173f-0c73-47c2-9e5e-71c4134616de</v>
      </c>
      <c r="E189" s="6" t="str">
        <f t="array" ref="E189">XLOOKUP(A189, WorkforceRole!A:A, WorkforceRole!D:D, "", 0, 1)</f>
        <v>LCV Builder</v>
      </c>
      <c r="F189" s="7" t="str">
        <f t="array" ref="F189">XLOOKUP(A189, WorkforceCasualRank!A:A, WorkforceCasualRank!B:B, "", 0, 1)
</f>
        <v/>
      </c>
      <c r="G189" s="8" t="str">
        <f t="array" ref="G189">XLOOKUP(H189, GradeMaster!A:A, GradeMaster!B:B, "", 0, 1)</f>
        <v>4853a21f-bca1-407e-b7e1-d63f769a323e</v>
      </c>
      <c r="H189" s="6" t="str">
        <f t="array" ref="H189">XLOOKUP(A189, WorkforceGrade!A:A, WorkforceGrade!B:B, "", 0, 1)</f>
        <v>Grade 2</v>
      </c>
      <c r="I189" s="9" t="str">
        <f t="array" ref="I189">TEXTJOIN(",", TRUE, XLOOKUP(A189, WorkforceSkills!A:A, WorkforceSkills!C:C, "", 0, 1), XLOOKUP(A189, WorkforceSkills!A:A, WorkforceSkills!E:E, "", 0, 1), XLOOKUP(A189, WorkforceSkills!A:A, WorkforceSkills!G:G, "", 0, 1),  XLOOKUP(A189, WorkforceSkills!A:A, WorkforceSkills!I:I, "", 0, 1), XLOOKUP(A189, WorkforceSkills!A:A, WorkforceSkills!K:K, "", 0, 1), XLOOKUP(A189, WorkforceSkills!A:A, WorkforceSkills!M:M, "", 0, 1), XLOOKUP(A189, WorkforceSkills!A:A, WorkforceSkills!O:O, "", 0, 1), XLOOKUP(A189, WorkforceSkills!A:A, WorkforceSkills!Q:Q, "", 0, 1))
</f>
        <v/>
      </c>
    </row>
    <row r="190">
      <c r="A190" s="5">
        <v>310144.0</v>
      </c>
      <c r="B190" s="5" t="s">
        <v>197</v>
      </c>
      <c r="C190" s="6">
        <f t="array" ref="C190">XLOOKUP(A190, WorkforceSeniorityRank!A:A, WorkforceSeniorityRank!B:B, "", 0, 1)</f>
        <v>124</v>
      </c>
      <c r="D190" s="6" t="str">
        <f t="array" ref="D190">XLOOKUP(E190, RoleMaster!C:C, RoleMaster!H:H, "", 0, 1)</f>
        <v>2615173f-0c73-47c2-9e5e-71c4134616de</v>
      </c>
      <c r="E190" s="6" t="str">
        <f t="array" ref="E190">XLOOKUP(A190, WorkforceRole!A:A, WorkforceRole!D:D, "", 0, 1)</f>
        <v>LCV Builder</v>
      </c>
      <c r="F190" s="7" t="str">
        <f t="array" ref="F190">XLOOKUP(A190, WorkforceCasualRank!A:A, WorkforceCasualRank!B:B, "", 0, 1)
</f>
        <v/>
      </c>
      <c r="G190" s="8" t="str">
        <f t="array" ref="G190">XLOOKUP(H190, GradeMaster!A:A, GradeMaster!B:B, "", 0, 1)</f>
        <v>4853a21f-bca1-407e-b7e1-d63f769a323e</v>
      </c>
      <c r="H190" s="6" t="str">
        <f t="array" ref="H190">XLOOKUP(A190, WorkforceGrade!A:A, WorkforceGrade!B:B, "", 0, 1)</f>
        <v>Grade 2</v>
      </c>
      <c r="I190" s="9" t="str">
        <f t="array" ref="I190">TEXTJOIN(",", TRUE, XLOOKUP(A190, WorkforceSkills!A:A, WorkforceSkills!C:C, "", 0, 1), XLOOKUP(A190, WorkforceSkills!A:A, WorkforceSkills!E:E, "", 0, 1), XLOOKUP(A190, WorkforceSkills!A:A, WorkforceSkills!G:G, "", 0, 1),  XLOOKUP(A190, WorkforceSkills!A:A, WorkforceSkills!I:I, "", 0, 1), XLOOKUP(A190, WorkforceSkills!A:A, WorkforceSkills!K:K, "", 0, 1), XLOOKUP(A190, WorkforceSkills!A:A, WorkforceSkills!M:M, "", 0, 1), XLOOKUP(A190, WorkforceSkills!A:A, WorkforceSkills!O:O, "", 0, 1), XLOOKUP(A190, WorkforceSkills!A:A, WorkforceSkills!Q:Q, "", 0, 1))
</f>
        <v/>
      </c>
    </row>
    <row r="191">
      <c r="A191" s="5">
        <v>310154.0</v>
      </c>
      <c r="B191" s="5" t="s">
        <v>198</v>
      </c>
      <c r="C191" s="6">
        <f t="array" ref="C191">XLOOKUP(A191, WorkforceSeniorityRank!A:A, WorkforceSeniorityRank!B:B, "", 0, 1)</f>
        <v>324</v>
      </c>
      <c r="D191" s="6" t="str">
        <f t="array" ref="D191">XLOOKUP(E191, RoleMaster!C:C, RoleMaster!H:H, "", 0, 1)</f>
        <v>aea7ed55-e968-4172-83c7-16f869b186ae</v>
      </c>
      <c r="E191" s="6" t="str">
        <f t="array" ref="E191">XLOOKUP(A191, WorkforceRole!A:A, WorkforceRole!D:D, "", 0, 1)</f>
        <v>Truck Serviceman</v>
      </c>
      <c r="F191" s="7">
        <f t="array" ref="F191">XLOOKUP(A191, WorkforceCasualRank!A:A, WorkforceCasualRank!B:B, "", 0, 1)
</f>
        <v>37</v>
      </c>
      <c r="G191" s="8" t="str">
        <f t="array" ref="G191">XLOOKUP(H191, GradeMaster!A:A, GradeMaster!B:B, "", 0, 1)</f>
        <v>6bb027c9-c54d-45fc-9887-0bacc308d30a</v>
      </c>
      <c r="H191" s="6" t="str">
        <f t="array" ref="H191">XLOOKUP(A191, WorkforceGrade!A:A, WorkforceGrade!B:B, "", 0, 1)</f>
        <v>Grade 6</v>
      </c>
      <c r="I191" s="9" t="str">
        <f t="array" ref="I191">TEXTJOIN(",", TRUE, XLOOKUP(A191, WorkforceSkills!A:A, WorkforceSkills!C:C, "", 0, 1), XLOOKUP(A191, WorkforceSkills!A:A, WorkforceSkills!E:E, "", 0, 1), XLOOKUP(A191, WorkforceSkills!A:A, WorkforceSkills!G:G, "", 0, 1),  XLOOKUP(A191, WorkforceSkills!A:A, WorkforceSkills!I:I, "", 0, 1), XLOOKUP(A191, WorkforceSkills!A:A, WorkforceSkills!K:K, "", 0, 1), XLOOKUP(A191, WorkforceSkills!A:A, WorkforceSkills!M:M, "", 0, 1), XLOOKUP(A191, WorkforceSkills!A:A, WorkforceSkills!O:O, "", 0, 1), XLOOKUP(A191, WorkforceSkills!A:A, WorkforceSkills!Q:Q, "", 0, 1))
</f>
        <v>aea7ed55-e968-4172-83c7-16f869b186ae,866c9d0d-4f6a-4ca6-b352-9e186b2e8478,b5bc5bd4-194b-41ab-8e3f-c45f25c028d0,4313bbc5-41fb-44dc-929a-99e224446525</v>
      </c>
    </row>
    <row r="192">
      <c r="A192" s="5">
        <v>310147.0</v>
      </c>
      <c r="B192" s="5" t="s">
        <v>199</v>
      </c>
      <c r="C192" s="6">
        <f t="array" ref="C192">XLOOKUP(A192, WorkforceSeniorityRank!A:A, WorkforceSeniorityRank!B:B, "", 0, 1)</f>
        <v>332</v>
      </c>
      <c r="D192" s="6" t="str">
        <f t="array" ref="D192">XLOOKUP(E192, RoleMaster!C:C, RoleMaster!H:H, "", 0, 1)</f>
        <v>687f3dde-d1ad-4f4b-8c60-91a31eefb0fc</v>
      </c>
      <c r="E192" s="6" t="str">
        <f t="array" ref="E192">XLOOKUP(A192, WorkforceRole!A:A, WorkforceRole!D:D, "", 0, 1)</f>
        <v>Tyre Trucker</v>
      </c>
      <c r="F192" s="7">
        <f t="array" ref="F192">XLOOKUP(A192, WorkforceCasualRank!A:A, WorkforceCasualRank!B:B, "", 0, 1)
</f>
        <v>38</v>
      </c>
      <c r="G192" s="8" t="str">
        <f t="array" ref="G192">XLOOKUP(H192, GradeMaster!A:A, GradeMaster!B:B, "", 0, 1)</f>
        <v>6bb027c9-c54d-45fc-9887-0bacc308d30a</v>
      </c>
      <c r="H192" s="6" t="str">
        <f t="array" ref="H192">XLOOKUP(A192, WorkforceGrade!A:A, WorkforceGrade!B:B, "", 0, 1)</f>
        <v>Grade 6</v>
      </c>
      <c r="I192" s="9" t="str">
        <f t="array" ref="I192">TEXTJOIN(",", TRUE, XLOOKUP(A192, WorkforceSkills!A:A, WorkforceSkills!C:C, "", 0, 1), XLOOKUP(A192, WorkforceSkills!A:A, WorkforceSkills!E:E, "", 0, 1), XLOOKUP(A192, WorkforceSkills!A:A, WorkforceSkills!G:G, "", 0, 1),  XLOOKUP(A192, WorkforceSkills!A:A, WorkforceSkills!I:I, "", 0, 1), XLOOKUP(A192, WorkforceSkills!A:A, WorkforceSkills!K:K, "", 0, 1), XLOOKUP(A192, WorkforceSkills!A:A, WorkforceSkills!M:M, "", 0, 1), XLOOKUP(A192, WorkforceSkills!A:A, WorkforceSkills!O:O, "", 0, 1), XLOOKUP(A192, WorkforceSkills!A:A, WorkforceSkills!Q:Q, "", 0, 1))
</f>
        <v>aea7ed55-e968-4172-83c7-16f869b186ae,866c9d0d-4f6a-4ca6-b352-9e186b2e8478,b5bc5bd4-194b-41ab-8e3f-c45f25c028d0,4313bbc5-41fb-44dc-929a-99e224446525</v>
      </c>
    </row>
    <row r="193">
      <c r="A193" s="5">
        <v>310155.0</v>
      </c>
      <c r="B193" s="5" t="s">
        <v>200</v>
      </c>
      <c r="C193" s="6">
        <f t="array" ref="C193">XLOOKUP(A193, WorkforceSeniorityRank!A:A, WorkforceSeniorityRank!B:B, "", 0, 1)</f>
        <v>325</v>
      </c>
      <c r="D193" s="6" t="str">
        <f t="array" ref="D193">XLOOKUP(E193, RoleMaster!C:C, RoleMaster!H:H, "", 0, 1)</f>
        <v>aea7ed55-e968-4172-83c7-16f869b186ae</v>
      </c>
      <c r="E193" s="6" t="str">
        <f t="array" ref="E193">XLOOKUP(A193, WorkforceRole!A:A, WorkforceRole!D:D, "", 0, 1)</f>
        <v>Truck Serviceman</v>
      </c>
      <c r="F193" s="7">
        <f t="array" ref="F193">XLOOKUP(A193, WorkforceCasualRank!A:A, WorkforceCasualRank!B:B, "", 0, 1)
</f>
        <v>39</v>
      </c>
      <c r="G193" s="8" t="str">
        <f t="array" ref="G193">XLOOKUP(H193, GradeMaster!A:A, GradeMaster!B:B, "", 0, 1)</f>
        <v>6bb027c9-c54d-45fc-9887-0bacc308d30a</v>
      </c>
      <c r="H193" s="6" t="str">
        <f t="array" ref="H193">XLOOKUP(A193, WorkforceGrade!A:A, WorkforceGrade!B:B, "", 0, 1)</f>
        <v>Grade 6</v>
      </c>
      <c r="I193" s="9" t="str">
        <f t="array" ref="I193">TEXTJOIN(",", TRUE, XLOOKUP(A193, WorkforceSkills!A:A, WorkforceSkills!C:C, "", 0, 1), XLOOKUP(A193, WorkforceSkills!A:A, WorkforceSkills!E:E, "", 0, 1), XLOOKUP(A193, WorkforceSkills!A:A, WorkforceSkills!G:G, "", 0, 1),  XLOOKUP(A193, WorkforceSkills!A:A, WorkforceSkills!I:I, "", 0, 1), XLOOKUP(A193, WorkforceSkills!A:A, WorkforceSkills!K:K, "", 0, 1), XLOOKUP(A193, WorkforceSkills!A:A, WorkforceSkills!M:M, "", 0, 1), XLOOKUP(A193, WorkforceSkills!A:A, WorkforceSkills!O:O, "", 0, 1), XLOOKUP(A193, WorkforceSkills!A:A, WorkforceSkills!Q:Q, "", 0, 1))
</f>
        <v>aea7ed55-e968-4172-83c7-16f869b186ae,866c9d0d-4f6a-4ca6-b352-9e186b2e8478,b5bc5bd4-194b-41ab-8e3f-c45f25c028d0,4313bbc5-41fb-44dc-929a-99e224446525</v>
      </c>
    </row>
    <row r="194">
      <c r="A194" s="5">
        <v>310183.0</v>
      </c>
      <c r="B194" s="5" t="s">
        <v>201</v>
      </c>
      <c r="C194" s="6">
        <f t="array" ref="C194">XLOOKUP(A194, WorkforceSeniorityRank!A:A, WorkforceSeniorityRank!B:B, "", 0, 1)</f>
        <v>135</v>
      </c>
      <c r="D194" s="6" t="str">
        <f t="array" ref="D194">XLOOKUP(E194, RoleMaster!C:C, RoleMaster!H:H, "", 0, 1)</f>
        <v>2615173f-0c73-47c2-9e5e-71c4134616de</v>
      </c>
      <c r="E194" s="6" t="str">
        <f t="array" ref="E194">XLOOKUP(A194, WorkforceRole!A:A, WorkforceRole!D:D, "", 0, 1)</f>
        <v>LCV Builder</v>
      </c>
      <c r="F194" s="7" t="str">
        <f t="array" ref="F194">XLOOKUP(A194, WorkforceCasualRank!A:A, WorkforceCasualRank!B:B, "", 0, 1)
</f>
        <v/>
      </c>
      <c r="G194" s="8" t="str">
        <f t="array" ref="G194">XLOOKUP(H194, GradeMaster!A:A, GradeMaster!B:B, "", 0, 1)</f>
        <v>4853a21f-bca1-407e-b7e1-d63f769a323e</v>
      </c>
      <c r="H194" s="6" t="str">
        <f t="array" ref="H194">XLOOKUP(A194, WorkforceGrade!A:A, WorkforceGrade!B:B, "", 0, 1)</f>
        <v>Grade 2</v>
      </c>
      <c r="I194" s="9" t="str">
        <f t="array" ref="I194">TEXTJOIN(",", TRUE, XLOOKUP(A194, WorkforceSkills!A:A, WorkforceSkills!C:C, "", 0, 1), XLOOKUP(A194, WorkforceSkills!A:A, WorkforceSkills!E:E, "", 0, 1), XLOOKUP(A194, WorkforceSkills!A:A, WorkforceSkills!G:G, "", 0, 1),  XLOOKUP(A194, WorkforceSkills!A:A, WorkforceSkills!I:I, "", 0, 1), XLOOKUP(A194, WorkforceSkills!A:A, WorkforceSkills!K:K, "", 0, 1), XLOOKUP(A194, WorkforceSkills!A:A, WorkforceSkills!M:M, "", 0, 1), XLOOKUP(A194, WorkforceSkills!A:A, WorkforceSkills!O:O, "", 0, 1), XLOOKUP(A194, WorkforceSkills!A:A, WorkforceSkills!Q:Q, "", 0, 1))
</f>
        <v/>
      </c>
    </row>
    <row r="195">
      <c r="A195" s="5">
        <v>310181.0</v>
      </c>
      <c r="B195" s="5" t="s">
        <v>202</v>
      </c>
      <c r="C195" s="6">
        <f t="array" ref="C195">XLOOKUP(A195, WorkforceSeniorityRank!A:A, WorkforceSeniorityRank!B:B, "", 0, 1)</f>
        <v>141</v>
      </c>
      <c r="D195" s="6" t="str">
        <f t="array" ref="D195">XLOOKUP(E195, RoleMaster!C:C, RoleMaster!H:H, "", 0, 1)</f>
        <v>2615173f-0c73-47c2-9e5e-71c4134616de</v>
      </c>
      <c r="E195" s="6" t="str">
        <f t="array" ref="E195">XLOOKUP(A195, WorkforceRole!A:A, WorkforceRole!D:D, "", 0, 1)</f>
        <v>LCV Builder</v>
      </c>
      <c r="F195" s="7" t="str">
        <f t="array" ref="F195">XLOOKUP(A195, WorkforceCasualRank!A:A, WorkforceCasualRank!B:B, "", 0, 1)
</f>
        <v/>
      </c>
      <c r="G195" s="8" t="str">
        <f t="array" ref="G195">XLOOKUP(H195, GradeMaster!A:A, GradeMaster!B:B, "", 0, 1)</f>
        <v>4853a21f-bca1-407e-b7e1-d63f769a323e</v>
      </c>
      <c r="H195" s="6" t="str">
        <f t="array" ref="H195">XLOOKUP(A195, WorkforceGrade!A:A, WorkforceGrade!B:B, "", 0, 1)</f>
        <v>Grade 2</v>
      </c>
      <c r="I195" s="9" t="str">
        <f t="array" ref="I195">TEXTJOIN(",", TRUE, XLOOKUP(A195, WorkforceSkills!A:A, WorkforceSkills!C:C, "", 0, 1), XLOOKUP(A195, WorkforceSkills!A:A, WorkforceSkills!E:E, "", 0, 1), XLOOKUP(A195, WorkforceSkills!A:A, WorkforceSkills!G:G, "", 0, 1),  XLOOKUP(A195, WorkforceSkills!A:A, WorkforceSkills!I:I, "", 0, 1), XLOOKUP(A195, WorkforceSkills!A:A, WorkforceSkills!K:K, "", 0, 1), XLOOKUP(A195, WorkforceSkills!A:A, WorkforceSkills!M:M, "", 0, 1), XLOOKUP(A195, WorkforceSkills!A:A, WorkforceSkills!O:O, "", 0, 1), XLOOKUP(A195, WorkforceSkills!A:A, WorkforceSkills!Q:Q, "", 0, 1))
</f>
        <v/>
      </c>
    </row>
    <row r="196">
      <c r="A196" s="5">
        <v>310187.0</v>
      </c>
      <c r="B196" s="5" t="s">
        <v>203</v>
      </c>
      <c r="C196" s="6">
        <f t="array" ref="C196">XLOOKUP(A196, WorkforceSeniorityRank!A:A, WorkforceSeniorityRank!B:B, "", 0, 1)</f>
        <v>138</v>
      </c>
      <c r="D196" s="6" t="str">
        <f t="array" ref="D196">XLOOKUP(E196, RoleMaster!C:C, RoleMaster!H:H, "", 0, 1)</f>
        <v>2615173f-0c73-47c2-9e5e-71c4134616de</v>
      </c>
      <c r="E196" s="6" t="str">
        <f t="array" ref="E196">XLOOKUP(A196, WorkforceRole!A:A, WorkforceRole!D:D, "", 0, 1)</f>
        <v>LCV Builder</v>
      </c>
      <c r="F196" s="7" t="str">
        <f t="array" ref="F196">XLOOKUP(A196, WorkforceCasualRank!A:A, WorkforceCasualRank!B:B, "", 0, 1)
</f>
        <v/>
      </c>
      <c r="G196" s="8" t="str">
        <f t="array" ref="G196">XLOOKUP(H196, GradeMaster!A:A, GradeMaster!B:B, "", 0, 1)</f>
        <v>4853a21f-bca1-407e-b7e1-d63f769a323e</v>
      </c>
      <c r="H196" s="6" t="str">
        <f t="array" ref="H196">XLOOKUP(A196, WorkforceGrade!A:A, WorkforceGrade!B:B, "", 0, 1)</f>
        <v>Grade 2</v>
      </c>
      <c r="I196" s="9" t="str">
        <f t="array" ref="I196">TEXTJOIN(",", TRUE, XLOOKUP(A196, WorkforceSkills!A:A, WorkforceSkills!C:C, "", 0, 1), XLOOKUP(A196, WorkforceSkills!A:A, WorkforceSkills!E:E, "", 0, 1), XLOOKUP(A196, WorkforceSkills!A:A, WorkforceSkills!G:G, "", 0, 1),  XLOOKUP(A196, WorkforceSkills!A:A, WorkforceSkills!I:I, "", 0, 1), XLOOKUP(A196, WorkforceSkills!A:A, WorkforceSkills!K:K, "", 0, 1), XLOOKUP(A196, WorkforceSkills!A:A, WorkforceSkills!M:M, "", 0, 1), XLOOKUP(A196, WorkforceSkills!A:A, WorkforceSkills!O:O, "", 0, 1), XLOOKUP(A196, WorkforceSkills!A:A, WorkforceSkills!Q:Q, "", 0, 1))
</f>
        <v/>
      </c>
    </row>
    <row r="197">
      <c r="A197" s="5">
        <v>310184.0</v>
      </c>
      <c r="B197" s="5" t="s">
        <v>204</v>
      </c>
      <c r="C197" s="6">
        <f t="array" ref="C197">XLOOKUP(A197, WorkforceSeniorityRank!A:A, WorkforceSeniorityRank!B:B, "", 0, 1)</f>
        <v>226</v>
      </c>
      <c r="D197" s="6" t="str">
        <f t="array" ref="D197">XLOOKUP(E197, RoleMaster!C:C, RoleMaster!H:H, "", 0, 1)</f>
        <v>909fe744-64e1-4430-af94-29049e4d5d61</v>
      </c>
      <c r="E197" s="6" t="str">
        <f t="array" ref="E197">XLOOKUP(A197, WorkforceRole!A:A, WorkforceRole!D:D, "", 0, 1)</f>
        <v>Truck Builder</v>
      </c>
      <c r="F197" s="7" t="str">
        <f t="array" ref="F197">XLOOKUP(A197, WorkforceCasualRank!A:A, WorkforceCasualRank!B:B, "", 0, 1)
</f>
        <v/>
      </c>
      <c r="G197" s="8" t="str">
        <f t="array" ref="G197">XLOOKUP(H197, GradeMaster!A:A, GradeMaster!B:B, "", 0, 1)</f>
        <v>4853a21f-bca1-407e-b7e1-d63f769a323e</v>
      </c>
      <c r="H197" s="6" t="str">
        <f t="array" ref="H197">XLOOKUP(A197, WorkforceGrade!A:A, WorkforceGrade!B:B, "", 0, 1)</f>
        <v>Grade 2</v>
      </c>
      <c r="I197" s="9" t="str">
        <f t="array" ref="I197">TEXTJOIN(",", TRUE, XLOOKUP(A197, WorkforceSkills!A:A, WorkforceSkills!C:C, "", 0, 1), XLOOKUP(A197, WorkforceSkills!A:A, WorkforceSkills!E:E, "", 0, 1), XLOOKUP(A197, WorkforceSkills!A:A, WorkforceSkills!G:G, "", 0, 1),  XLOOKUP(A197, WorkforceSkills!A:A, WorkforceSkills!I:I, "", 0, 1), XLOOKUP(A197, WorkforceSkills!A:A, WorkforceSkills!K:K, "", 0, 1), XLOOKUP(A197, WorkforceSkills!A:A, WorkforceSkills!M:M, "", 0, 1), XLOOKUP(A197, WorkforceSkills!A:A, WorkforceSkills!O:O, "", 0, 1), XLOOKUP(A197, WorkforceSkills!A:A, WorkforceSkills!Q:Q, "", 0, 1))
</f>
        <v/>
      </c>
    </row>
    <row r="198">
      <c r="A198" s="5">
        <v>310182.0</v>
      </c>
      <c r="B198" s="5" t="s">
        <v>205</v>
      </c>
      <c r="C198" s="6">
        <f t="array" ref="C198">XLOOKUP(A198, WorkforceSeniorityRank!A:A, WorkforceSeniorityRank!B:B, "", 0, 1)</f>
        <v>327</v>
      </c>
      <c r="D198" s="6" t="str">
        <f t="array" ref="D198">XLOOKUP(E198, RoleMaster!C:C, RoleMaster!H:H, "", 0, 1)</f>
        <v>aea7ed55-e968-4172-83c7-16f869b186ae</v>
      </c>
      <c r="E198" s="6" t="str">
        <f t="array" ref="E198">XLOOKUP(A198, WorkforceRole!A:A, WorkforceRole!D:D, "", 0, 1)</f>
        <v>Truck Serviceman</v>
      </c>
      <c r="F198" s="7">
        <f t="array" ref="F198">XLOOKUP(A198, WorkforceCasualRank!A:A, WorkforceCasualRank!B:B, "", 0, 1)
</f>
        <v>40</v>
      </c>
      <c r="G198" s="8" t="str">
        <f t="array" ref="G198">XLOOKUP(H198, GradeMaster!A:A, GradeMaster!B:B, "", 0, 1)</f>
        <v>6bb027c9-c54d-45fc-9887-0bacc308d30a</v>
      </c>
      <c r="H198" s="6" t="str">
        <f t="array" ref="H198">XLOOKUP(A198, WorkforceGrade!A:A, WorkforceGrade!B:B, "", 0, 1)</f>
        <v>Grade 6</v>
      </c>
      <c r="I198" s="9" t="str">
        <f t="array" ref="I198">TEXTJOIN(",", TRUE, XLOOKUP(A198, WorkforceSkills!A:A, WorkforceSkills!C:C, "", 0, 1), XLOOKUP(A198, WorkforceSkills!A:A, WorkforceSkills!E:E, "", 0, 1), XLOOKUP(A198, WorkforceSkills!A:A, WorkforceSkills!G:G, "", 0, 1),  XLOOKUP(A198, WorkforceSkills!A:A, WorkforceSkills!I:I, "", 0, 1), XLOOKUP(A198, WorkforceSkills!A:A, WorkforceSkills!K:K, "", 0, 1), XLOOKUP(A198, WorkforceSkills!A:A, WorkforceSkills!M:M, "", 0, 1), XLOOKUP(A198, WorkforceSkills!A:A, WorkforceSkills!O:O, "", 0, 1), XLOOKUP(A198, WorkforceSkills!A:A, WorkforceSkills!Q:Q, "", 0, 1))
</f>
        <v>aea7ed55-e968-4172-83c7-16f869b186ae,866c9d0d-4f6a-4ca6-b352-9e186b2e8478,b5bc5bd4-194b-41ab-8e3f-c45f25c028d0,4313bbc5-41fb-44dc-929a-99e224446525</v>
      </c>
    </row>
    <row r="199">
      <c r="A199" s="5">
        <v>310189.0</v>
      </c>
      <c r="B199" s="5" t="s">
        <v>206</v>
      </c>
      <c r="C199" s="6">
        <f t="array" ref="C199">XLOOKUP(A199, WorkforceSeniorityRank!A:A, WorkforceSeniorityRank!B:B, "", 0, 1)</f>
        <v>194</v>
      </c>
      <c r="D199" s="6" t="str">
        <f t="array" ref="D199">XLOOKUP(E199, RoleMaster!C:C, RoleMaster!H:H, "", 0, 1)</f>
        <v>909fe744-64e1-4430-af94-29049e4d5d61</v>
      </c>
      <c r="E199" s="6" t="str">
        <f t="array" ref="E199">XLOOKUP(A199, WorkforceRole!A:A, WorkforceRole!D:D, "", 0, 1)</f>
        <v>Truck Builder</v>
      </c>
      <c r="F199" s="7" t="str">
        <f t="array" ref="F199">XLOOKUP(A199, WorkforceCasualRank!A:A, WorkforceCasualRank!B:B, "", 0, 1)
</f>
        <v/>
      </c>
      <c r="G199" s="8" t="str">
        <f t="array" ref="G199">XLOOKUP(H199, GradeMaster!A:A, GradeMaster!B:B, "", 0, 1)</f>
        <v>4853a21f-bca1-407e-b7e1-d63f769a323e</v>
      </c>
      <c r="H199" s="6" t="str">
        <f t="array" ref="H199">XLOOKUP(A199, WorkforceGrade!A:A, WorkforceGrade!B:B, "", 0, 1)</f>
        <v>Grade 2</v>
      </c>
      <c r="I199" s="9" t="str">
        <f t="array" ref="I199">TEXTJOIN(",", TRUE, XLOOKUP(A199, WorkforceSkills!A:A, WorkforceSkills!C:C, "", 0, 1), XLOOKUP(A199, WorkforceSkills!A:A, WorkforceSkills!E:E, "", 0, 1), XLOOKUP(A199, WorkforceSkills!A:A, WorkforceSkills!G:G, "", 0, 1),  XLOOKUP(A199, WorkforceSkills!A:A, WorkforceSkills!I:I, "", 0, 1), XLOOKUP(A199, WorkforceSkills!A:A, WorkforceSkills!K:K, "", 0, 1), XLOOKUP(A199, WorkforceSkills!A:A, WorkforceSkills!M:M, "", 0, 1), XLOOKUP(A199, WorkforceSkills!A:A, WorkforceSkills!O:O, "", 0, 1), XLOOKUP(A199, WorkforceSkills!A:A, WorkforceSkills!Q:Q, "", 0, 1))
</f>
        <v/>
      </c>
    </row>
    <row r="200">
      <c r="A200" s="5">
        <v>310185.0</v>
      </c>
      <c r="B200" s="5" t="s">
        <v>207</v>
      </c>
      <c r="C200" s="6">
        <f t="array" ref="C200">XLOOKUP(A200, WorkforceSeniorityRank!A:A, WorkforceSeniorityRank!B:B, "", 0, 1)</f>
        <v>142</v>
      </c>
      <c r="D200" s="6" t="str">
        <f t="array" ref="D200">XLOOKUP(E200, RoleMaster!C:C, RoleMaster!H:H, "", 0, 1)</f>
        <v>2615173f-0c73-47c2-9e5e-71c4134616de</v>
      </c>
      <c r="E200" s="6" t="str">
        <f t="array" ref="E200">XLOOKUP(A200, WorkforceRole!A:A, WorkforceRole!D:D, "", 0, 1)</f>
        <v>LCV Builder</v>
      </c>
      <c r="F200" s="7" t="str">
        <f t="array" ref="F200">XLOOKUP(A200, WorkforceCasualRank!A:A, WorkforceCasualRank!B:B, "", 0, 1)
</f>
        <v/>
      </c>
      <c r="G200" s="8" t="str">
        <f t="array" ref="G200">XLOOKUP(H200, GradeMaster!A:A, GradeMaster!B:B, "", 0, 1)</f>
        <v>4853a21f-bca1-407e-b7e1-d63f769a323e</v>
      </c>
      <c r="H200" s="6" t="str">
        <f t="array" ref="H200">XLOOKUP(A200, WorkforceGrade!A:A, WorkforceGrade!B:B, "", 0, 1)</f>
        <v>Grade 2</v>
      </c>
      <c r="I200" s="9" t="str">
        <f t="array" ref="I200">TEXTJOIN(",", TRUE, XLOOKUP(A200, WorkforceSkills!A:A, WorkforceSkills!C:C, "", 0, 1), XLOOKUP(A200, WorkforceSkills!A:A, WorkforceSkills!E:E, "", 0, 1), XLOOKUP(A200, WorkforceSkills!A:A, WorkforceSkills!G:G, "", 0, 1),  XLOOKUP(A200, WorkforceSkills!A:A, WorkforceSkills!I:I, "", 0, 1), XLOOKUP(A200, WorkforceSkills!A:A, WorkforceSkills!K:K, "", 0, 1), XLOOKUP(A200, WorkforceSkills!A:A, WorkforceSkills!M:M, "", 0, 1), XLOOKUP(A200, WorkforceSkills!A:A, WorkforceSkills!O:O, "", 0, 1), XLOOKUP(A200, WorkforceSkills!A:A, WorkforceSkills!Q:Q, "", 0, 1))
</f>
        <v/>
      </c>
    </row>
    <row r="201">
      <c r="A201" s="5">
        <v>309677.0</v>
      </c>
      <c r="B201" s="5" t="s">
        <v>208</v>
      </c>
      <c r="C201" s="6">
        <f t="array" ref="C201">XLOOKUP(A201, WorkforceSeniorityRank!A:A, WorkforceSeniorityRank!B:B, "", 0, 1)</f>
        <v>153</v>
      </c>
      <c r="D201" s="6" t="str">
        <f t="array" ref="D201">XLOOKUP(E201, RoleMaster!C:C, RoleMaster!H:H, "", 0, 1)</f>
        <v>909fe744-64e1-4430-af94-29049e4d5d61</v>
      </c>
      <c r="E201" s="6" t="str">
        <f t="array" ref="E201">XLOOKUP(A201, WorkforceRole!A:A, WorkforceRole!D:D, "", 0, 1)</f>
        <v>Truck Builder</v>
      </c>
      <c r="F201" s="7" t="str">
        <f t="array" ref="F201">XLOOKUP(A201, WorkforceCasualRank!A:A, WorkforceCasualRank!B:B, "", 0, 1)
</f>
        <v/>
      </c>
      <c r="G201" s="8" t="str">
        <f t="array" ref="G201">XLOOKUP(H201, GradeMaster!A:A, GradeMaster!B:B, "", 0, 1)</f>
        <v>4853a21f-bca1-407e-b7e1-d63f769a323e</v>
      </c>
      <c r="H201" s="6" t="str">
        <f t="array" ref="H201">XLOOKUP(A201, WorkforceGrade!A:A, WorkforceGrade!B:B, "", 0, 1)</f>
        <v>Grade 2</v>
      </c>
      <c r="I201" s="9" t="str">
        <f t="array" ref="I201">TEXTJOIN(",", TRUE, XLOOKUP(A201, WorkforceSkills!A:A, WorkforceSkills!C:C, "", 0, 1), XLOOKUP(A201, WorkforceSkills!A:A, WorkforceSkills!E:E, "", 0, 1), XLOOKUP(A201, WorkforceSkills!A:A, WorkforceSkills!G:G, "", 0, 1),  XLOOKUP(A201, WorkforceSkills!A:A, WorkforceSkills!I:I, "", 0, 1), XLOOKUP(A201, WorkforceSkills!A:A, WorkforceSkills!K:K, "", 0, 1), XLOOKUP(A201, WorkforceSkills!A:A, WorkforceSkills!M:M, "", 0, 1), XLOOKUP(A201, WorkforceSkills!A:A, WorkforceSkills!O:O, "", 0, 1), XLOOKUP(A201, WorkforceSkills!A:A, WorkforceSkills!Q:Q, "", 0, 1))
</f>
        <v/>
      </c>
    </row>
    <row r="202">
      <c r="A202" s="5">
        <v>309670.0</v>
      </c>
      <c r="B202" s="5" t="s">
        <v>209</v>
      </c>
      <c r="C202" s="6">
        <f t="array" ref="C202">XLOOKUP(A202, WorkforceSeniorityRank!A:A, WorkforceSeniorityRank!B:B, "", 0, 1)</f>
        <v>154</v>
      </c>
      <c r="D202" s="6" t="str">
        <f t="array" ref="D202">XLOOKUP(E202, RoleMaster!C:C, RoleMaster!H:H, "", 0, 1)</f>
        <v>909fe744-64e1-4430-af94-29049e4d5d61</v>
      </c>
      <c r="E202" s="6" t="str">
        <f t="array" ref="E202">XLOOKUP(A202, WorkforceRole!A:A, WorkforceRole!D:D, "", 0, 1)</f>
        <v>Truck Builder</v>
      </c>
      <c r="F202" s="7" t="str">
        <f t="array" ref="F202">XLOOKUP(A202, WorkforceCasualRank!A:A, WorkforceCasualRank!B:B, "", 0, 1)
</f>
        <v/>
      </c>
      <c r="G202" s="8" t="str">
        <f t="array" ref="G202">XLOOKUP(H202, GradeMaster!A:A, GradeMaster!B:B, "", 0, 1)</f>
        <v>4853a21f-bca1-407e-b7e1-d63f769a323e</v>
      </c>
      <c r="H202" s="6" t="str">
        <f t="array" ref="H202">XLOOKUP(A202, WorkforceGrade!A:A, WorkforceGrade!B:B, "", 0, 1)</f>
        <v>Grade 2</v>
      </c>
      <c r="I202" s="9" t="str">
        <f t="array" ref="I202">TEXTJOIN(",", TRUE, XLOOKUP(A202, WorkforceSkills!A:A, WorkforceSkills!C:C, "", 0, 1), XLOOKUP(A202, WorkforceSkills!A:A, WorkforceSkills!E:E, "", 0, 1), XLOOKUP(A202, WorkforceSkills!A:A, WorkforceSkills!G:G, "", 0, 1),  XLOOKUP(A202, WorkforceSkills!A:A, WorkforceSkills!I:I, "", 0, 1), XLOOKUP(A202, WorkforceSkills!A:A, WorkforceSkills!K:K, "", 0, 1), XLOOKUP(A202, WorkforceSkills!A:A, WorkforceSkills!M:M, "", 0, 1), XLOOKUP(A202, WorkforceSkills!A:A, WorkforceSkills!O:O, "", 0, 1), XLOOKUP(A202, WorkforceSkills!A:A, WorkforceSkills!Q:Q, "", 0, 1))
</f>
        <v/>
      </c>
    </row>
    <row r="203">
      <c r="A203" s="5">
        <v>309683.0</v>
      </c>
      <c r="B203" s="5" t="s">
        <v>210</v>
      </c>
      <c r="C203" s="6">
        <f t="array" ref="C203">XLOOKUP(A203, WorkforceSeniorityRank!A:A, WorkforceSeniorityRank!B:B, "", 0, 1)</f>
        <v>249</v>
      </c>
      <c r="D203" s="6" t="str">
        <f t="array" ref="D203">XLOOKUP(E203, RoleMaster!C:C, RoleMaster!H:H, "", 0, 1)</f>
        <v>aea7ed55-e968-4172-83c7-16f869b186ae</v>
      </c>
      <c r="E203" s="6" t="str">
        <f t="array" ref="E203">XLOOKUP(A203, WorkforceRole!A:A, WorkforceRole!D:D, "", 0, 1)</f>
        <v>Truck Serviceman</v>
      </c>
      <c r="F203" s="7">
        <f t="array" ref="F203">XLOOKUP(A203, WorkforceCasualRank!A:A, WorkforceCasualRank!B:B, "", 0, 1)
</f>
        <v>41</v>
      </c>
      <c r="G203" s="8" t="str">
        <f t="array" ref="G203">XLOOKUP(H203, GradeMaster!A:A, GradeMaster!B:B, "", 0, 1)</f>
        <v>3d17a6e1-bc94-4c7f-ad26-234ce6cd65be</v>
      </c>
      <c r="H203" s="6" t="str">
        <f t="array" ref="H203">XLOOKUP(A203, WorkforceGrade!A:A, WorkforceGrade!B:B, "", 0, 1)</f>
        <v>Grade 5</v>
      </c>
      <c r="I203" s="9" t="str">
        <f t="array" ref="I203">TEXTJOIN(",", TRUE, XLOOKUP(A203, WorkforceSkills!A:A, WorkforceSkills!C:C, "", 0, 1), XLOOKUP(A203, WorkforceSkills!A:A, WorkforceSkills!E:E, "", 0, 1), XLOOKUP(A203, WorkforceSkills!A:A, WorkforceSkills!G:G, "", 0, 1),  XLOOKUP(A203, WorkforceSkills!A:A, WorkforceSkills!I:I, "", 0, 1), XLOOKUP(A203, WorkforceSkills!A:A, WorkforceSkills!K:K, "", 0, 1), XLOOKUP(A203, WorkforceSkills!A:A, WorkforceSkills!M:M, "", 0, 1), XLOOKUP(A203, WorkforceSkills!A:A, WorkforceSkills!O:O, "", 0, 1), XLOOKUP(A203, WorkforceSkills!A:A, WorkforceSkills!Q:Q, "", 0, 1))
</f>
        <v>909fe744-64e1-4430-af94-29049e4d5d61,aea7ed55-e968-4172-83c7-16f869b186ae,2615173f-0c73-47c2-9e5e-71c4134616de,866c9d0d-4f6a-4ca6-b352-9e186b2e8478,b5bc5bd4-194b-41ab-8e3f-c45f25c028d0,4313bbc5-41fb-44dc-929a-99e224446525</v>
      </c>
    </row>
    <row r="204">
      <c r="A204" s="5">
        <v>309676.0</v>
      </c>
      <c r="B204" s="5" t="s">
        <v>211</v>
      </c>
      <c r="C204" s="6">
        <f t="array" ref="C204">XLOOKUP(A204, WorkforceSeniorityRank!A:A, WorkforceSeniorityRank!B:B, "", 0, 1)</f>
        <v>328</v>
      </c>
      <c r="D204" s="6" t="str">
        <f t="array" ref="D204">XLOOKUP(E204, RoleMaster!C:C, RoleMaster!H:H, "", 0, 1)</f>
        <v>aea7ed55-e968-4172-83c7-16f869b186ae</v>
      </c>
      <c r="E204" s="6" t="str">
        <f t="array" ref="E204">XLOOKUP(A204, WorkforceRole!A:A, WorkforceRole!D:D, "", 0, 1)</f>
        <v>Truck Serviceman</v>
      </c>
      <c r="F204" s="7">
        <f t="array" ref="F204">XLOOKUP(A204, WorkforceCasualRank!A:A, WorkforceCasualRank!B:B, "", 0, 1)
</f>
        <v>42</v>
      </c>
      <c r="G204" s="8" t="str">
        <f t="array" ref="G204">XLOOKUP(H204, GradeMaster!A:A, GradeMaster!B:B, "", 0, 1)</f>
        <v>6bb027c9-c54d-45fc-9887-0bacc308d30a</v>
      </c>
      <c r="H204" s="6" t="str">
        <f t="array" ref="H204">XLOOKUP(A204, WorkforceGrade!A:A, WorkforceGrade!B:B, "", 0, 1)</f>
        <v>Grade 6</v>
      </c>
      <c r="I204" s="9" t="str">
        <f t="array" ref="I204">TEXTJOIN(",", TRUE, XLOOKUP(A204, WorkforceSkills!A:A, WorkforceSkills!C:C, "", 0, 1), XLOOKUP(A204, WorkforceSkills!A:A, WorkforceSkills!E:E, "", 0, 1), XLOOKUP(A204, WorkforceSkills!A:A, WorkforceSkills!G:G, "", 0, 1),  XLOOKUP(A204, WorkforceSkills!A:A, WorkforceSkills!I:I, "", 0, 1), XLOOKUP(A204, WorkforceSkills!A:A, WorkforceSkills!K:K, "", 0, 1), XLOOKUP(A204, WorkforceSkills!A:A, WorkforceSkills!M:M, "", 0, 1), XLOOKUP(A204, WorkforceSkills!A:A, WorkforceSkills!O:O, "", 0, 1), XLOOKUP(A204, WorkforceSkills!A:A, WorkforceSkills!Q:Q, "", 0, 1))
</f>
        <v>909fe744-64e1-4430-af94-29049e4d5d61,aea7ed55-e968-4172-83c7-16f869b186ae,2615173f-0c73-47c2-9e5e-71c4134616de,866c9d0d-4f6a-4ca6-b352-9e186b2e8478,b5bc5bd4-194b-41ab-8e3f-c45f25c028d0,4313bbc5-41fb-44dc-929a-99e224446525</v>
      </c>
    </row>
    <row r="205">
      <c r="A205" s="5">
        <v>310238.0</v>
      </c>
      <c r="B205" s="5" t="s">
        <v>212</v>
      </c>
      <c r="C205" s="6">
        <f t="array" ref="C205">XLOOKUP(A205, WorkforceSeniorityRank!A:A, WorkforceSeniorityRank!B:B, "", 0, 1)</f>
        <v>170</v>
      </c>
      <c r="D205" s="6" t="str">
        <f t="array" ref="D205">XLOOKUP(E205, RoleMaster!C:C, RoleMaster!H:H, "", 0, 1)</f>
        <v>2615173f-0c73-47c2-9e5e-71c4134616de</v>
      </c>
      <c r="E205" s="6" t="str">
        <f t="array" ref="E205">XLOOKUP(A205, WorkforceRole!A:A, WorkforceRole!D:D, "", 0, 1)</f>
        <v>LCV Builder</v>
      </c>
      <c r="F205" s="7" t="str">
        <f t="array" ref="F205">XLOOKUP(A205, WorkforceCasualRank!A:A, WorkforceCasualRank!B:B, "", 0, 1)
</f>
        <v/>
      </c>
      <c r="G205" s="8" t="str">
        <f t="array" ref="G205">XLOOKUP(H205, GradeMaster!A:A, GradeMaster!B:B, "", 0, 1)</f>
        <v>4853a21f-bca1-407e-b7e1-d63f769a323e</v>
      </c>
      <c r="H205" s="6" t="str">
        <f t="array" ref="H205">XLOOKUP(A205, WorkforceGrade!A:A, WorkforceGrade!B:B, "", 0, 1)</f>
        <v>Grade 2</v>
      </c>
      <c r="I205" s="9" t="str">
        <f t="array" ref="I205">TEXTJOIN(",", TRUE, XLOOKUP(A205, WorkforceSkills!A:A, WorkforceSkills!C:C, "", 0, 1), XLOOKUP(A205, WorkforceSkills!A:A, WorkforceSkills!E:E, "", 0, 1), XLOOKUP(A205, WorkforceSkills!A:A, WorkforceSkills!G:G, "", 0, 1),  XLOOKUP(A205, WorkforceSkills!A:A, WorkforceSkills!I:I, "", 0, 1), XLOOKUP(A205, WorkforceSkills!A:A, WorkforceSkills!K:K, "", 0, 1), XLOOKUP(A205, WorkforceSkills!A:A, WorkforceSkills!M:M, "", 0, 1), XLOOKUP(A205, WorkforceSkills!A:A, WorkforceSkills!O:O, "", 0, 1), XLOOKUP(A205, WorkforceSkills!A:A, WorkforceSkills!Q:Q, "", 0, 1))
</f>
        <v/>
      </c>
    </row>
    <row r="206">
      <c r="A206" s="5">
        <v>310268.0</v>
      </c>
      <c r="B206" s="5" t="s">
        <v>213</v>
      </c>
      <c r="C206" s="6">
        <f t="array" ref="C206">XLOOKUP(A206, WorkforceSeniorityRank!A:A, WorkforceSeniorityRank!B:B, "", 0, 1)</f>
        <v>342</v>
      </c>
      <c r="D206" s="6" t="str">
        <f t="array" ref="D206">XLOOKUP(E206, RoleMaster!C:C, RoleMaster!H:H, "", 0, 1)</f>
        <v>aea7ed55-e968-4172-83c7-16f869b186ae</v>
      </c>
      <c r="E206" s="6" t="str">
        <f t="array" ref="E206">XLOOKUP(A206, WorkforceRole!A:A, WorkforceRole!D:D, "", 0, 1)</f>
        <v>Truck Serviceman</v>
      </c>
      <c r="F206" s="7">
        <f t="array" ref="F206">XLOOKUP(A206, WorkforceCasualRank!A:A, WorkforceCasualRank!B:B, "", 0, 1)
</f>
        <v>43</v>
      </c>
      <c r="G206" s="8" t="str">
        <f t="array" ref="G206">XLOOKUP(H206, GradeMaster!A:A, GradeMaster!B:B, "", 0, 1)</f>
        <v>6bb027c9-c54d-45fc-9887-0bacc308d30a</v>
      </c>
      <c r="H206" s="6" t="str">
        <f t="array" ref="H206">XLOOKUP(A206, WorkforceGrade!A:A, WorkforceGrade!B:B, "", 0, 1)</f>
        <v>Grade 6</v>
      </c>
      <c r="I206" s="9" t="str">
        <f t="array" ref="I206">TEXTJOIN(",", TRUE, XLOOKUP(A206, WorkforceSkills!A:A, WorkforceSkills!C:C, "", 0, 1), XLOOKUP(A206, WorkforceSkills!A:A, WorkforceSkills!E:E, "", 0, 1), XLOOKUP(A206, WorkforceSkills!A:A, WorkforceSkills!G:G, "", 0, 1),  XLOOKUP(A206, WorkforceSkills!A:A, WorkforceSkills!I:I, "", 0, 1), XLOOKUP(A206, WorkforceSkills!A:A, WorkforceSkills!K:K, "", 0, 1), XLOOKUP(A206, WorkforceSkills!A:A, WorkforceSkills!M:M, "", 0, 1), XLOOKUP(A206, WorkforceSkills!A:A, WorkforceSkills!O:O, "", 0, 1), XLOOKUP(A206, WorkforceSkills!A:A, WorkforceSkills!Q:Q, "", 0, 1))
</f>
        <v>aea7ed55-e968-4172-83c7-16f869b186ae,866c9d0d-4f6a-4ca6-b352-9e186b2e8478,b5bc5bd4-194b-41ab-8e3f-c45f25c028d0,4313bbc5-41fb-44dc-929a-99e224446525</v>
      </c>
    </row>
    <row r="207">
      <c r="A207" s="5">
        <v>310263.0</v>
      </c>
      <c r="B207" s="5" t="s">
        <v>214</v>
      </c>
      <c r="C207" s="6">
        <f t="array" ref="C207">XLOOKUP(A207, WorkforceSeniorityRank!A:A, WorkforceSeniorityRank!B:B, "", 0, 1)</f>
        <v>329</v>
      </c>
      <c r="D207" s="6" t="str">
        <f t="array" ref="D207">XLOOKUP(E207, RoleMaster!C:C, RoleMaster!H:H, "", 0, 1)</f>
        <v>aea7ed55-e968-4172-83c7-16f869b186ae</v>
      </c>
      <c r="E207" s="6" t="str">
        <f t="array" ref="E207">XLOOKUP(A207, WorkforceRole!A:A, WorkforceRole!D:D, "", 0, 1)</f>
        <v>Truck Serviceman</v>
      </c>
      <c r="F207" s="7">
        <f t="array" ref="F207">XLOOKUP(A207, WorkforceCasualRank!A:A, WorkforceCasualRank!B:B, "", 0, 1)
</f>
        <v>44</v>
      </c>
      <c r="G207" s="8" t="str">
        <f t="array" ref="G207">XLOOKUP(H207, GradeMaster!A:A, GradeMaster!B:B, "", 0, 1)</f>
        <v>6bb027c9-c54d-45fc-9887-0bacc308d30a</v>
      </c>
      <c r="H207" s="6" t="str">
        <f t="array" ref="H207">XLOOKUP(A207, WorkforceGrade!A:A, WorkforceGrade!B:B, "", 0, 1)</f>
        <v>Grade 6</v>
      </c>
      <c r="I207" s="9" t="str">
        <f t="array" ref="I207">TEXTJOIN(",", TRUE, XLOOKUP(A207, WorkforceSkills!A:A, WorkforceSkills!C:C, "", 0, 1), XLOOKUP(A207, WorkforceSkills!A:A, WorkforceSkills!E:E, "", 0, 1), XLOOKUP(A207, WorkforceSkills!A:A, WorkforceSkills!G:G, "", 0, 1),  XLOOKUP(A207, WorkforceSkills!A:A, WorkforceSkills!I:I, "", 0, 1), XLOOKUP(A207, WorkforceSkills!A:A, WorkforceSkills!K:K, "", 0, 1), XLOOKUP(A207, WorkforceSkills!A:A, WorkforceSkills!M:M, "", 0, 1), XLOOKUP(A207, WorkforceSkills!A:A, WorkforceSkills!O:O, "", 0, 1), XLOOKUP(A207, WorkforceSkills!A:A, WorkforceSkills!Q:Q, "", 0, 1))
</f>
        <v>aea7ed55-e968-4172-83c7-16f869b186ae,866c9d0d-4f6a-4ca6-b352-9e186b2e8478,b5bc5bd4-194b-41ab-8e3f-c45f25c028d0,4313bbc5-41fb-44dc-929a-99e224446525</v>
      </c>
    </row>
    <row r="208">
      <c r="A208" s="5">
        <v>310262.0</v>
      </c>
      <c r="B208" s="5" t="s">
        <v>215</v>
      </c>
      <c r="C208" s="6">
        <f t="array" ref="C208">XLOOKUP(A208, WorkforceSeniorityRank!A:A, WorkforceSeniorityRank!B:B, "", 0, 1)</f>
        <v>360</v>
      </c>
      <c r="D208" s="6" t="str">
        <f t="array" ref="D208">XLOOKUP(E208, RoleMaster!C:C, RoleMaster!H:H, "", 0, 1)</f>
        <v>aea7ed55-e968-4172-83c7-16f869b186ae</v>
      </c>
      <c r="E208" s="6" t="str">
        <f t="array" ref="E208">XLOOKUP(A208, WorkforceRole!A:A, WorkforceRole!D:D, "", 0, 1)</f>
        <v>Truck Serviceman</v>
      </c>
      <c r="F208" s="7">
        <f t="array" ref="F208">XLOOKUP(A208, WorkforceCasualRank!A:A, WorkforceCasualRank!B:B, "", 0, 1)
</f>
        <v>45</v>
      </c>
      <c r="G208" s="8" t="str">
        <f t="array" ref="G208">XLOOKUP(H208, GradeMaster!A:A, GradeMaster!B:B, "", 0, 1)</f>
        <v>6bb027c9-c54d-45fc-9887-0bacc308d30a</v>
      </c>
      <c r="H208" s="6" t="str">
        <f t="array" ref="H208">XLOOKUP(A208, WorkforceGrade!A:A, WorkforceGrade!B:B, "", 0, 1)</f>
        <v>Grade 6</v>
      </c>
      <c r="I208" s="9" t="str">
        <f t="array" ref="I208">TEXTJOIN(",", TRUE, XLOOKUP(A208, WorkforceSkills!A:A, WorkforceSkills!C:C, "", 0, 1), XLOOKUP(A208, WorkforceSkills!A:A, WorkforceSkills!E:E, "", 0, 1), XLOOKUP(A208, WorkforceSkills!A:A, WorkforceSkills!G:G, "", 0, 1),  XLOOKUP(A208, WorkforceSkills!A:A, WorkforceSkills!I:I, "", 0, 1), XLOOKUP(A208, WorkforceSkills!A:A, WorkforceSkills!K:K, "", 0, 1), XLOOKUP(A208, WorkforceSkills!A:A, WorkforceSkills!M:M, "", 0, 1), XLOOKUP(A208, WorkforceSkills!A:A, WorkforceSkills!O:O, "", 0, 1), XLOOKUP(A208, WorkforceSkills!A:A, WorkforceSkills!Q:Q, "", 0, 1))
</f>
        <v/>
      </c>
    </row>
    <row r="209">
      <c r="A209" s="5">
        <v>310258.0</v>
      </c>
      <c r="B209" s="5" t="s">
        <v>216</v>
      </c>
      <c r="C209" s="6">
        <f t="array" ref="C209">XLOOKUP(A209, WorkforceSeniorityRank!A:A, WorkforceSeniorityRank!B:B, "", 0, 1)</f>
        <v>330</v>
      </c>
      <c r="D209" s="6" t="str">
        <f t="array" ref="D209">XLOOKUP(E209, RoleMaster!C:C, RoleMaster!H:H, "", 0, 1)</f>
        <v>aea7ed55-e968-4172-83c7-16f869b186ae</v>
      </c>
      <c r="E209" s="6" t="str">
        <f t="array" ref="E209">XLOOKUP(A209, WorkforceRole!A:A, WorkforceRole!D:D, "", 0, 1)</f>
        <v>Truck Serviceman</v>
      </c>
      <c r="F209" s="7">
        <f t="array" ref="F209">XLOOKUP(A209, WorkforceCasualRank!A:A, WorkforceCasualRank!B:B, "", 0, 1)
</f>
        <v>46</v>
      </c>
      <c r="G209" s="8" t="str">
        <f t="array" ref="G209">XLOOKUP(H209, GradeMaster!A:A, GradeMaster!B:B, "", 0, 1)</f>
        <v>6bb027c9-c54d-45fc-9887-0bacc308d30a</v>
      </c>
      <c r="H209" s="6" t="str">
        <f t="array" ref="H209">XLOOKUP(A209, WorkforceGrade!A:A, WorkforceGrade!B:B, "", 0, 1)</f>
        <v>Grade 6</v>
      </c>
      <c r="I209" s="9" t="str">
        <f t="array" ref="I209">TEXTJOIN(",", TRUE, XLOOKUP(A209, WorkforceSkills!A:A, WorkforceSkills!C:C, "", 0, 1), XLOOKUP(A209, WorkforceSkills!A:A, WorkforceSkills!E:E, "", 0, 1), XLOOKUP(A209, WorkforceSkills!A:A, WorkforceSkills!G:G, "", 0, 1),  XLOOKUP(A209, WorkforceSkills!A:A, WorkforceSkills!I:I, "", 0, 1), XLOOKUP(A209, WorkforceSkills!A:A, WorkforceSkills!K:K, "", 0, 1), XLOOKUP(A209, WorkforceSkills!A:A, WorkforceSkills!M:M, "", 0, 1), XLOOKUP(A209, WorkforceSkills!A:A, WorkforceSkills!O:O, "", 0, 1), XLOOKUP(A209, WorkforceSkills!A:A, WorkforceSkills!Q:Q, "", 0, 1))
</f>
        <v>aea7ed55-e968-4172-83c7-16f869b186ae,866c9d0d-4f6a-4ca6-b352-9e186b2e8478,b5bc5bd4-194b-41ab-8e3f-c45f25c028d0,4313bbc5-41fb-44dc-929a-99e224446525</v>
      </c>
    </row>
    <row r="210">
      <c r="A210" s="5">
        <v>310267.0</v>
      </c>
      <c r="B210" s="5" t="s">
        <v>217</v>
      </c>
      <c r="C210" s="6">
        <f t="array" ref="C210">XLOOKUP(A210, WorkforceSeniorityRank!A:A, WorkforceSeniorityRank!B:B, "", 0, 1)</f>
        <v>318</v>
      </c>
      <c r="D210" s="6" t="str">
        <f t="array" ref="D210">XLOOKUP(E210, RoleMaster!C:C, RoleMaster!H:H, "", 0, 1)</f>
        <v>aea7ed55-e968-4172-83c7-16f869b186ae</v>
      </c>
      <c r="E210" s="6" t="str">
        <f t="array" ref="E210">XLOOKUP(A210, WorkforceRole!A:A, WorkforceRole!D:D, "", 0, 1)</f>
        <v>Truck Serviceman</v>
      </c>
      <c r="F210" s="7">
        <f t="array" ref="F210">XLOOKUP(A210, WorkforceCasualRank!A:A, WorkforceCasualRank!B:B, "", 0, 1)
</f>
        <v>47</v>
      </c>
      <c r="G210" s="8" t="str">
        <f t="array" ref="G210">XLOOKUP(H210, GradeMaster!A:A, GradeMaster!B:B, "", 0, 1)</f>
        <v>6bb027c9-c54d-45fc-9887-0bacc308d30a</v>
      </c>
      <c r="H210" s="6" t="str">
        <f t="array" ref="H210">XLOOKUP(A210, WorkforceGrade!A:A, WorkforceGrade!B:B, "", 0, 1)</f>
        <v>Grade 6</v>
      </c>
      <c r="I210" s="9" t="str">
        <f t="array" ref="I210">TEXTJOIN(",", TRUE, XLOOKUP(A210, WorkforceSkills!A:A, WorkforceSkills!C:C, "", 0, 1), XLOOKUP(A210, WorkforceSkills!A:A, WorkforceSkills!E:E, "", 0, 1), XLOOKUP(A210, WorkforceSkills!A:A, WorkforceSkills!G:G, "", 0, 1),  XLOOKUP(A210, WorkforceSkills!A:A, WorkforceSkills!I:I, "", 0, 1), XLOOKUP(A210, WorkforceSkills!A:A, WorkforceSkills!K:K, "", 0, 1), XLOOKUP(A210, WorkforceSkills!A:A, WorkforceSkills!M:M, "", 0, 1), XLOOKUP(A210, WorkforceSkills!A:A, WorkforceSkills!O:O, "", 0, 1), XLOOKUP(A210, WorkforceSkills!A:A, WorkforceSkills!Q:Q, "", 0, 1))
</f>
        <v>909fe744-64e1-4430-af94-29049e4d5d61,aea7ed55-e968-4172-83c7-16f869b186ae,866c9d0d-4f6a-4ca6-b352-9e186b2e8478,b5bc5bd4-194b-41ab-8e3f-c45f25c028d0,4313bbc5-41fb-44dc-929a-99e224446525</v>
      </c>
    </row>
    <row r="211">
      <c r="A211" s="5">
        <v>310256.0</v>
      </c>
      <c r="B211" s="5" t="s">
        <v>218</v>
      </c>
      <c r="C211" s="6">
        <f t="array" ref="C211">XLOOKUP(A211, WorkforceSeniorityRank!A:A, WorkforceSeniorityRank!B:B, "", 0, 1)</f>
        <v>143</v>
      </c>
      <c r="D211" s="6" t="str">
        <f t="array" ref="D211">XLOOKUP(E211, RoleMaster!C:C, RoleMaster!H:H, "", 0, 1)</f>
        <v>2615173f-0c73-47c2-9e5e-71c4134616de</v>
      </c>
      <c r="E211" s="6" t="str">
        <f t="array" ref="E211">XLOOKUP(A211, WorkforceRole!A:A, WorkforceRole!D:D, "", 0, 1)</f>
        <v>LCV Builder</v>
      </c>
      <c r="F211" s="7" t="str">
        <f t="array" ref="F211">XLOOKUP(A211, WorkforceCasualRank!A:A, WorkforceCasualRank!B:B, "", 0, 1)
</f>
        <v/>
      </c>
      <c r="G211" s="8" t="str">
        <f t="array" ref="G211">XLOOKUP(H211, GradeMaster!A:A, GradeMaster!B:B, "", 0, 1)</f>
        <v>4853a21f-bca1-407e-b7e1-d63f769a323e</v>
      </c>
      <c r="H211" s="6" t="str">
        <f t="array" ref="H211">XLOOKUP(A211, WorkforceGrade!A:A, WorkforceGrade!B:B, "", 0, 1)</f>
        <v>Grade 2</v>
      </c>
      <c r="I211" s="9" t="str">
        <f t="array" ref="I211">TEXTJOIN(",", TRUE, XLOOKUP(A211, WorkforceSkills!A:A, WorkforceSkills!C:C, "", 0, 1), XLOOKUP(A211, WorkforceSkills!A:A, WorkforceSkills!E:E, "", 0, 1), XLOOKUP(A211, WorkforceSkills!A:A, WorkforceSkills!G:G, "", 0, 1),  XLOOKUP(A211, WorkforceSkills!A:A, WorkforceSkills!I:I, "", 0, 1), XLOOKUP(A211, WorkforceSkills!A:A, WorkforceSkills!K:K, "", 0, 1), XLOOKUP(A211, WorkforceSkills!A:A, WorkforceSkills!M:M, "", 0, 1), XLOOKUP(A211, WorkforceSkills!A:A, WorkforceSkills!O:O, "", 0, 1), XLOOKUP(A211, WorkforceSkills!A:A, WorkforceSkills!Q:Q, "", 0, 1))
</f>
        <v/>
      </c>
    </row>
    <row r="212">
      <c r="A212" s="5">
        <v>310255.0</v>
      </c>
      <c r="B212" s="5" t="s">
        <v>219</v>
      </c>
      <c r="C212" s="6">
        <f t="array" ref="C212">XLOOKUP(A212, WorkforceSeniorityRank!A:A, WorkforceSeniorityRank!B:B, "", 0, 1)</f>
        <v>331</v>
      </c>
      <c r="D212" s="6" t="str">
        <f t="array" ref="D212">XLOOKUP(E212, RoleMaster!C:C, RoleMaster!H:H, "", 0, 1)</f>
        <v>aea7ed55-e968-4172-83c7-16f869b186ae</v>
      </c>
      <c r="E212" s="6" t="str">
        <f t="array" ref="E212">XLOOKUP(A212, WorkforceRole!A:A, WorkforceRole!D:D, "", 0, 1)</f>
        <v>Truck Serviceman</v>
      </c>
      <c r="F212" s="7">
        <f t="array" ref="F212">XLOOKUP(A212, WorkforceCasualRank!A:A, WorkforceCasualRank!B:B, "", 0, 1)
</f>
        <v>48</v>
      </c>
      <c r="G212" s="8" t="str">
        <f t="array" ref="G212">XLOOKUP(H212, GradeMaster!A:A, GradeMaster!B:B, "", 0, 1)</f>
        <v>6bb027c9-c54d-45fc-9887-0bacc308d30a</v>
      </c>
      <c r="H212" s="6" t="str">
        <f t="array" ref="H212">XLOOKUP(A212, WorkforceGrade!A:A, WorkforceGrade!B:B, "", 0, 1)</f>
        <v>Grade 6</v>
      </c>
      <c r="I212" s="9" t="str">
        <f t="array" ref="I212">TEXTJOIN(",", TRUE, XLOOKUP(A212, WorkforceSkills!A:A, WorkforceSkills!C:C, "", 0, 1), XLOOKUP(A212, WorkforceSkills!A:A, WorkforceSkills!E:E, "", 0, 1), XLOOKUP(A212, WorkforceSkills!A:A, WorkforceSkills!G:G, "", 0, 1),  XLOOKUP(A212, WorkforceSkills!A:A, WorkforceSkills!I:I, "", 0, 1), XLOOKUP(A212, WorkforceSkills!A:A, WorkforceSkills!K:K, "", 0, 1), XLOOKUP(A212, WorkforceSkills!A:A, WorkforceSkills!M:M, "", 0, 1), XLOOKUP(A212, WorkforceSkills!A:A, WorkforceSkills!O:O, "", 0, 1), XLOOKUP(A212, WorkforceSkills!A:A, WorkforceSkills!Q:Q, "", 0, 1))
</f>
        <v>aea7ed55-e968-4172-83c7-16f869b186ae,866c9d0d-4f6a-4ca6-b352-9e186b2e8478,b5bc5bd4-194b-41ab-8e3f-c45f25c028d0,4313bbc5-41fb-44dc-929a-99e224446525</v>
      </c>
    </row>
    <row r="213">
      <c r="A213" s="5">
        <v>310265.0</v>
      </c>
      <c r="B213" s="5" t="s">
        <v>220</v>
      </c>
      <c r="C213" s="6">
        <f t="array" ref="C213">XLOOKUP(A213, WorkforceSeniorityRank!A:A, WorkforceSeniorityRank!B:B, "", 0, 1)</f>
        <v>144</v>
      </c>
      <c r="D213" s="6" t="str">
        <f t="array" ref="D213">XLOOKUP(E213, RoleMaster!C:C, RoleMaster!H:H, "", 0, 1)</f>
        <v>2615173f-0c73-47c2-9e5e-71c4134616de</v>
      </c>
      <c r="E213" s="6" t="str">
        <f t="array" ref="E213">XLOOKUP(A213, WorkforceRole!A:A, WorkforceRole!D:D, "", 0, 1)</f>
        <v>LCV Builder</v>
      </c>
      <c r="F213" s="7" t="str">
        <f t="array" ref="F213">XLOOKUP(A213, WorkforceCasualRank!A:A, WorkforceCasualRank!B:B, "", 0, 1)
</f>
        <v/>
      </c>
      <c r="G213" s="8" t="str">
        <f t="array" ref="G213">XLOOKUP(H213, GradeMaster!A:A, GradeMaster!B:B, "", 0, 1)</f>
        <v>4853a21f-bca1-407e-b7e1-d63f769a323e</v>
      </c>
      <c r="H213" s="6" t="str">
        <f t="array" ref="H213">XLOOKUP(A213, WorkforceGrade!A:A, WorkforceGrade!B:B, "", 0, 1)</f>
        <v>Grade 2</v>
      </c>
      <c r="I213" s="9" t="str">
        <f t="array" ref="I213">TEXTJOIN(",", TRUE, XLOOKUP(A213, WorkforceSkills!A:A, WorkforceSkills!C:C, "", 0, 1), XLOOKUP(A213, WorkforceSkills!A:A, WorkforceSkills!E:E, "", 0, 1), XLOOKUP(A213, WorkforceSkills!A:A, WorkforceSkills!G:G, "", 0, 1),  XLOOKUP(A213, WorkforceSkills!A:A, WorkforceSkills!I:I, "", 0, 1), XLOOKUP(A213, WorkforceSkills!A:A, WorkforceSkills!K:K, "", 0, 1), XLOOKUP(A213, WorkforceSkills!A:A, WorkforceSkills!M:M, "", 0, 1), XLOOKUP(A213, WorkforceSkills!A:A, WorkforceSkills!O:O, "", 0, 1), XLOOKUP(A213, WorkforceSkills!A:A, WorkforceSkills!Q:Q, "", 0, 1))
</f>
        <v/>
      </c>
    </row>
    <row r="214">
      <c r="A214" s="5">
        <v>309672.0</v>
      </c>
      <c r="B214" s="5" t="s">
        <v>221</v>
      </c>
      <c r="C214" s="6">
        <f t="array" ref="C214">XLOOKUP(A214, WorkforceSeniorityRank!A:A, WorkforceSeniorityRank!B:B, "", 0, 1)</f>
        <v>159</v>
      </c>
      <c r="D214" s="6" t="str">
        <f t="array" ref="D214">XLOOKUP(E214, RoleMaster!C:C, RoleMaster!H:H, "", 0, 1)</f>
        <v>909fe744-64e1-4430-af94-29049e4d5d61</v>
      </c>
      <c r="E214" s="6" t="str">
        <f t="array" ref="E214">XLOOKUP(A214, WorkforceRole!A:A, WorkforceRole!D:D, "", 0, 1)</f>
        <v>Truck Builder</v>
      </c>
      <c r="F214" s="7" t="str">
        <f t="array" ref="F214">XLOOKUP(A214, WorkforceCasualRank!A:A, WorkforceCasualRank!B:B, "", 0, 1)
</f>
        <v/>
      </c>
      <c r="G214" s="8" t="str">
        <f t="array" ref="G214">XLOOKUP(H214, GradeMaster!A:A, GradeMaster!B:B, "", 0, 1)</f>
        <v>4853a21f-bca1-407e-b7e1-d63f769a323e</v>
      </c>
      <c r="H214" s="6" t="str">
        <f t="array" ref="H214">XLOOKUP(A214, WorkforceGrade!A:A, WorkforceGrade!B:B, "", 0, 1)</f>
        <v>Grade 2</v>
      </c>
      <c r="I214" s="9" t="str">
        <f t="array" ref="I214">TEXTJOIN(",", TRUE, XLOOKUP(A214, WorkforceSkills!A:A, WorkforceSkills!C:C, "", 0, 1), XLOOKUP(A214, WorkforceSkills!A:A, WorkforceSkills!E:E, "", 0, 1), XLOOKUP(A214, WorkforceSkills!A:A, WorkforceSkills!G:G, "", 0, 1),  XLOOKUP(A214, WorkforceSkills!A:A, WorkforceSkills!I:I, "", 0, 1), XLOOKUP(A214, WorkforceSkills!A:A, WorkforceSkills!K:K, "", 0, 1), XLOOKUP(A214, WorkforceSkills!A:A, WorkforceSkills!M:M, "", 0, 1), XLOOKUP(A214, WorkforceSkills!A:A, WorkforceSkills!O:O, "", 0, 1), XLOOKUP(A214, WorkforceSkills!A:A, WorkforceSkills!Q:Q, "", 0, 1))
</f>
        <v/>
      </c>
    </row>
    <row r="215">
      <c r="A215" s="5">
        <v>310331.0</v>
      </c>
      <c r="B215" s="5" t="s">
        <v>222</v>
      </c>
      <c r="C215" s="6">
        <f t="array" ref="C215">XLOOKUP(A215, WorkforceSeniorityRank!A:A, WorkforceSeniorityRank!B:B, "", 0, 1)</f>
        <v>261</v>
      </c>
      <c r="D215" s="6" t="str">
        <f t="array" ref="D215">XLOOKUP(E215, RoleMaster!C:C, RoleMaster!H:H, "", 0, 1)</f>
        <v>866c9d0d-4f6a-4ca6-b352-9e186b2e8478</v>
      </c>
      <c r="E215" s="6" t="str">
        <f t="array" ref="E215">XLOOKUP(A215, WorkforceRole!A:A, WorkforceRole!D:D, "", 0, 1)</f>
        <v>LCV Serviceman</v>
      </c>
      <c r="F215" s="7">
        <f t="array" ref="F215">XLOOKUP(A215, WorkforceCasualRank!A:A, WorkforceCasualRank!B:B, "", 0, 1)
</f>
        <v>49</v>
      </c>
      <c r="G215" s="8" t="str">
        <f t="array" ref="G215">XLOOKUP(H215, GradeMaster!A:A, GradeMaster!B:B, "", 0, 1)</f>
        <v>3d17a6e1-bc94-4c7f-ad26-234ce6cd65be</v>
      </c>
      <c r="H215" s="6" t="str">
        <f t="array" ref="H215">XLOOKUP(A215, WorkforceGrade!A:A, WorkforceGrade!B:B, "", 0, 1)</f>
        <v>Grade 5</v>
      </c>
      <c r="I215" s="9" t="str">
        <f t="array" ref="I215">TEXTJOIN(",", TRUE, XLOOKUP(A215, WorkforceSkills!A:A, WorkforceSkills!C:C, "", 0, 1), XLOOKUP(A215, WorkforceSkills!A:A, WorkforceSkills!E:E, "", 0, 1), XLOOKUP(A215, WorkforceSkills!A:A, WorkforceSkills!G:G, "", 0, 1),  XLOOKUP(A215, WorkforceSkills!A:A, WorkforceSkills!I:I, "", 0, 1), XLOOKUP(A215, WorkforceSkills!A:A, WorkforceSkills!K:K, "", 0, 1), XLOOKUP(A215, WorkforceSkills!A:A, WorkforceSkills!M:M, "", 0, 1), XLOOKUP(A215, WorkforceSkills!A:A, WorkforceSkills!O:O, "", 0, 1), XLOOKUP(A215, WorkforceSkills!A:A, WorkforceSkills!Q:Q, "", 0, 1))
</f>
        <v>aea7ed55-e968-4172-83c7-16f869b186ae,866c9d0d-4f6a-4ca6-b352-9e186b2e8478,dec8619b-903f-480e-a552-b9ad9b97025f,b5bc5bd4-194b-41ab-8e3f-c45f25c028d0,4313bbc5-41fb-44dc-929a-99e224446525</v>
      </c>
    </row>
    <row r="216">
      <c r="A216" s="5">
        <v>309730.0</v>
      </c>
      <c r="B216" s="5" t="s">
        <v>223</v>
      </c>
      <c r="C216" s="6">
        <f t="array" ref="C216">XLOOKUP(A216, WorkforceSeniorityRank!A:A, WorkforceSeniorityRank!B:B, "", 0, 1)</f>
        <v>160</v>
      </c>
      <c r="D216" s="6" t="str">
        <f t="array" ref="D216">XLOOKUP(E216, RoleMaster!C:C, RoleMaster!H:H, "", 0, 1)</f>
        <v>909fe744-64e1-4430-af94-29049e4d5d61</v>
      </c>
      <c r="E216" s="6" t="str">
        <f t="array" ref="E216">XLOOKUP(A216, WorkforceRole!A:A, WorkforceRole!D:D, "", 0, 1)</f>
        <v>Truck Builder</v>
      </c>
      <c r="F216" s="7" t="str">
        <f t="array" ref="F216">XLOOKUP(A216, WorkforceCasualRank!A:A, WorkforceCasualRank!B:B, "", 0, 1)
</f>
        <v/>
      </c>
      <c r="G216" s="8" t="str">
        <f t="array" ref="G216">XLOOKUP(H216, GradeMaster!A:A, GradeMaster!B:B, "", 0, 1)</f>
        <v>4853a21f-bca1-407e-b7e1-d63f769a323e</v>
      </c>
      <c r="H216" s="6" t="str">
        <f t="array" ref="H216">XLOOKUP(A216, WorkforceGrade!A:A, WorkforceGrade!B:B, "", 0, 1)</f>
        <v>Grade 2</v>
      </c>
      <c r="I216" s="9" t="str">
        <f t="array" ref="I216">TEXTJOIN(",", TRUE, XLOOKUP(A216, WorkforceSkills!A:A, WorkforceSkills!C:C, "", 0, 1), XLOOKUP(A216, WorkforceSkills!A:A, WorkforceSkills!E:E, "", 0, 1), XLOOKUP(A216, WorkforceSkills!A:A, WorkforceSkills!G:G, "", 0, 1),  XLOOKUP(A216, WorkforceSkills!A:A, WorkforceSkills!I:I, "", 0, 1), XLOOKUP(A216, WorkforceSkills!A:A, WorkforceSkills!K:K, "", 0, 1), XLOOKUP(A216, WorkforceSkills!A:A, WorkforceSkills!M:M, "", 0, 1), XLOOKUP(A216, WorkforceSkills!A:A, WorkforceSkills!O:O, "", 0, 1), XLOOKUP(A216, WorkforceSkills!A:A, WorkforceSkills!Q:Q, "", 0, 1))
</f>
        <v/>
      </c>
    </row>
    <row r="217">
      <c r="A217" s="5">
        <v>309717.0</v>
      </c>
      <c r="B217" s="5" t="s">
        <v>224</v>
      </c>
      <c r="C217" s="6">
        <f t="array" ref="C217">XLOOKUP(A217, WorkforceSeniorityRank!A:A, WorkforceSeniorityRank!B:B, "", 0, 1)</f>
        <v>185</v>
      </c>
      <c r="D217" s="6" t="str">
        <f t="array" ref="D217">XLOOKUP(E217, RoleMaster!C:C, RoleMaster!H:H, "", 0, 1)</f>
        <v>909fe744-64e1-4430-af94-29049e4d5d61</v>
      </c>
      <c r="E217" s="6" t="str">
        <f t="array" ref="E217">XLOOKUP(A217, WorkforceRole!A:A, WorkforceRole!D:D, "", 0, 1)</f>
        <v>Truck Builder</v>
      </c>
      <c r="F217" s="7" t="str">
        <f t="array" ref="F217">XLOOKUP(A217, WorkforceCasualRank!A:A, WorkforceCasualRank!B:B, "", 0, 1)
</f>
        <v/>
      </c>
      <c r="G217" s="8" t="str">
        <f t="array" ref="G217">XLOOKUP(H217, GradeMaster!A:A, GradeMaster!B:B, "", 0, 1)</f>
        <v>4853a21f-bca1-407e-b7e1-d63f769a323e</v>
      </c>
      <c r="H217" s="6" t="str">
        <f t="array" ref="H217">XLOOKUP(A217, WorkforceGrade!A:A, WorkforceGrade!B:B, "", 0, 1)</f>
        <v>Grade 2</v>
      </c>
      <c r="I217" s="9" t="str">
        <f t="array" ref="I217">TEXTJOIN(",", TRUE, XLOOKUP(A217, WorkforceSkills!A:A, WorkforceSkills!C:C, "", 0, 1), XLOOKUP(A217, WorkforceSkills!A:A, WorkforceSkills!E:E, "", 0, 1), XLOOKUP(A217, WorkforceSkills!A:A, WorkforceSkills!G:G, "", 0, 1),  XLOOKUP(A217, WorkforceSkills!A:A, WorkforceSkills!I:I, "", 0, 1), XLOOKUP(A217, WorkforceSkills!A:A, WorkforceSkills!K:K, "", 0, 1), XLOOKUP(A217, WorkforceSkills!A:A, WorkforceSkills!M:M, "", 0, 1), XLOOKUP(A217, WorkforceSkills!A:A, WorkforceSkills!O:O, "", 0, 1), XLOOKUP(A217, WorkforceSkills!A:A, WorkforceSkills!Q:Q, "", 0, 1))
</f>
        <v/>
      </c>
    </row>
    <row r="218">
      <c r="A218" s="5">
        <v>309729.0</v>
      </c>
      <c r="B218" s="5" t="s">
        <v>225</v>
      </c>
      <c r="C218" s="6">
        <f t="array" ref="C218">XLOOKUP(A218, WorkforceSeniorityRank!A:A, WorkforceSeniorityRank!B:B, "", 0, 1)</f>
        <v>183</v>
      </c>
      <c r="D218" s="6" t="str">
        <f t="array" ref="D218">XLOOKUP(E218, RoleMaster!C:C, RoleMaster!H:H, "", 0, 1)</f>
        <v>2615173f-0c73-47c2-9e5e-71c4134616de</v>
      </c>
      <c r="E218" s="6" t="str">
        <f t="array" ref="E218">XLOOKUP(A218, WorkforceRole!A:A, WorkforceRole!D:D, "", 0, 1)</f>
        <v>LCV Builder</v>
      </c>
      <c r="F218" s="7" t="str">
        <f t="array" ref="F218">XLOOKUP(A218, WorkforceCasualRank!A:A, WorkforceCasualRank!B:B, "", 0, 1)
</f>
        <v/>
      </c>
      <c r="G218" s="8" t="str">
        <f t="array" ref="G218">XLOOKUP(H218, GradeMaster!A:A, GradeMaster!B:B, "", 0, 1)</f>
        <v>4853a21f-bca1-407e-b7e1-d63f769a323e</v>
      </c>
      <c r="H218" s="6" t="str">
        <f t="array" ref="H218">XLOOKUP(A218, WorkforceGrade!A:A, WorkforceGrade!B:B, "", 0, 1)</f>
        <v>Grade 2</v>
      </c>
      <c r="I218" s="9" t="str">
        <f t="array" ref="I218">TEXTJOIN(",", TRUE, XLOOKUP(A218, WorkforceSkills!A:A, WorkforceSkills!C:C, "", 0, 1), XLOOKUP(A218, WorkforceSkills!A:A, WorkforceSkills!E:E, "", 0, 1), XLOOKUP(A218, WorkforceSkills!A:A, WorkforceSkills!G:G, "", 0, 1),  XLOOKUP(A218, WorkforceSkills!A:A, WorkforceSkills!I:I, "", 0, 1), XLOOKUP(A218, WorkforceSkills!A:A, WorkforceSkills!K:K, "", 0, 1), XLOOKUP(A218, WorkforceSkills!A:A, WorkforceSkills!M:M, "", 0, 1), XLOOKUP(A218, WorkforceSkills!A:A, WorkforceSkills!O:O, "", 0, 1), XLOOKUP(A218, WorkforceSkills!A:A, WorkforceSkills!Q:Q, "", 0, 1))
</f>
        <v/>
      </c>
    </row>
    <row r="219">
      <c r="A219" s="5">
        <v>309715.0</v>
      </c>
      <c r="B219" s="5" t="s">
        <v>226</v>
      </c>
      <c r="C219" s="6">
        <f t="array" ref="C219">XLOOKUP(A219, WorkforceSeniorityRank!A:A, WorkforceSeniorityRank!B:B, "", 0, 1)</f>
        <v>161</v>
      </c>
      <c r="D219" s="6" t="str">
        <f t="array" ref="D219">XLOOKUP(E219, RoleMaster!C:C, RoleMaster!H:H, "", 0, 1)</f>
        <v>02277ce1-f087-4cbe-9f34-70b6fbc21924</v>
      </c>
      <c r="E219" s="6" t="str">
        <f t="array" ref="E219">XLOOKUP(A219, WorkforceRole!A:A, WorkforceRole!D:D, "", 0, 1)</f>
        <v>OTR Builder</v>
      </c>
      <c r="F219" s="7" t="str">
        <f t="array" ref="F219">XLOOKUP(A219, WorkforceCasualRank!A:A, WorkforceCasualRank!B:B, "", 0, 1)
</f>
        <v/>
      </c>
      <c r="G219" s="8" t="str">
        <f t="array" ref="G219">XLOOKUP(H219, GradeMaster!A:A, GradeMaster!B:B, "", 0, 1)</f>
        <v>4853a21f-bca1-407e-b7e1-d63f769a323e</v>
      </c>
      <c r="H219" s="6" t="str">
        <f t="array" ref="H219">XLOOKUP(A219, WorkforceGrade!A:A, WorkforceGrade!B:B, "", 0, 1)</f>
        <v>Grade 2</v>
      </c>
      <c r="I219" s="9" t="str">
        <f t="array" ref="I219">TEXTJOIN(",", TRUE, XLOOKUP(A219, WorkforceSkills!A:A, WorkforceSkills!C:C, "", 0, 1), XLOOKUP(A219, WorkforceSkills!A:A, WorkforceSkills!E:E, "", 0, 1), XLOOKUP(A219, WorkforceSkills!A:A, WorkforceSkills!G:G, "", 0, 1),  XLOOKUP(A219, WorkforceSkills!A:A, WorkforceSkills!I:I, "", 0, 1), XLOOKUP(A219, WorkforceSkills!A:A, WorkforceSkills!K:K, "", 0, 1), XLOOKUP(A219, WorkforceSkills!A:A, WorkforceSkills!M:M, "", 0, 1), XLOOKUP(A219, WorkforceSkills!A:A, WorkforceSkills!O:O, "", 0, 1), XLOOKUP(A219, WorkforceSkills!A:A, WorkforceSkills!Q:Q, "", 0, 1))
</f>
        <v/>
      </c>
    </row>
    <row r="220">
      <c r="A220" s="5">
        <v>309713.0</v>
      </c>
      <c r="B220" s="5" t="s">
        <v>227</v>
      </c>
      <c r="C220" s="6">
        <f t="array" ref="C220">XLOOKUP(A220, WorkforceSeniorityRank!A:A, WorkforceSeniorityRank!B:B, "", 0, 1)</f>
        <v>162</v>
      </c>
      <c r="D220" s="6" t="str">
        <f t="array" ref="D220">XLOOKUP(E220, RoleMaster!C:C, RoleMaster!H:H, "", 0, 1)</f>
        <v>909fe744-64e1-4430-af94-29049e4d5d61</v>
      </c>
      <c r="E220" s="6" t="str">
        <f t="array" ref="E220">XLOOKUP(A220, WorkforceRole!A:A, WorkforceRole!D:D, "", 0, 1)</f>
        <v>Truck Builder</v>
      </c>
      <c r="F220" s="7" t="str">
        <f t="array" ref="F220">XLOOKUP(A220, WorkforceCasualRank!A:A, WorkforceCasualRank!B:B, "", 0, 1)
</f>
        <v/>
      </c>
      <c r="G220" s="8" t="str">
        <f t="array" ref="G220">XLOOKUP(H220, GradeMaster!A:A, GradeMaster!B:B, "", 0, 1)</f>
        <v>4853a21f-bca1-407e-b7e1-d63f769a323e</v>
      </c>
      <c r="H220" s="6" t="str">
        <f t="array" ref="H220">XLOOKUP(A220, WorkforceGrade!A:A, WorkforceGrade!B:B, "", 0, 1)</f>
        <v>Grade 2</v>
      </c>
      <c r="I220" s="9" t="str">
        <f t="array" ref="I220">TEXTJOIN(",", TRUE, XLOOKUP(A220, WorkforceSkills!A:A, WorkforceSkills!C:C, "", 0, 1), XLOOKUP(A220, WorkforceSkills!A:A, WorkforceSkills!E:E, "", 0, 1), XLOOKUP(A220, WorkforceSkills!A:A, WorkforceSkills!G:G, "", 0, 1),  XLOOKUP(A220, WorkforceSkills!A:A, WorkforceSkills!I:I, "", 0, 1), XLOOKUP(A220, WorkforceSkills!A:A, WorkforceSkills!K:K, "", 0, 1), XLOOKUP(A220, WorkforceSkills!A:A, WorkforceSkills!M:M, "", 0, 1), XLOOKUP(A220, WorkforceSkills!A:A, WorkforceSkills!O:O, "", 0, 1), XLOOKUP(A220, WorkforceSkills!A:A, WorkforceSkills!Q:Q, "", 0, 1))
</f>
        <v/>
      </c>
    </row>
    <row r="221">
      <c r="A221" s="5">
        <v>309744.0</v>
      </c>
      <c r="B221" s="5" t="s">
        <v>228</v>
      </c>
      <c r="C221" s="6">
        <f t="array" ref="C221">XLOOKUP(A221, WorkforceSeniorityRank!A:A, WorkforceSeniorityRank!B:B, "", 0, 1)</f>
        <v>333</v>
      </c>
      <c r="D221" s="6" t="str">
        <f t="array" ref="D221">XLOOKUP(E221, RoleMaster!C:C, RoleMaster!H:H, "", 0, 1)</f>
        <v>687f3dde-d1ad-4f4b-8c60-91a31eefb0fc</v>
      </c>
      <c r="E221" s="6" t="str">
        <f t="array" ref="E221">XLOOKUP(A221, WorkforceRole!A:A, WorkforceRole!D:D, "", 0, 1)</f>
        <v>Tyre Trucker</v>
      </c>
      <c r="F221" s="7">
        <f t="array" ref="F221">XLOOKUP(A221, WorkforceCasualRank!A:A, WorkforceCasualRank!B:B, "", 0, 1)
</f>
        <v>50</v>
      </c>
      <c r="G221" s="8" t="str">
        <f t="array" ref="G221">XLOOKUP(H221, GradeMaster!A:A, GradeMaster!B:B, "", 0, 1)</f>
        <v>6bb027c9-c54d-45fc-9887-0bacc308d30a</v>
      </c>
      <c r="H221" s="6" t="str">
        <f t="array" ref="H221">XLOOKUP(A221, WorkforceGrade!A:A, WorkforceGrade!B:B, "", 0, 1)</f>
        <v>Grade 6</v>
      </c>
      <c r="I221" s="9" t="str">
        <f t="array" ref="I221">TEXTJOIN(",", TRUE, XLOOKUP(A221, WorkforceSkills!A:A, WorkforceSkills!C:C, "", 0, 1), XLOOKUP(A221, WorkforceSkills!A:A, WorkforceSkills!E:E, "", 0, 1), XLOOKUP(A221, WorkforceSkills!A:A, WorkforceSkills!G:G, "", 0, 1),  XLOOKUP(A221, WorkforceSkills!A:A, WorkforceSkills!I:I, "", 0, 1), XLOOKUP(A221, WorkforceSkills!A:A, WorkforceSkills!K:K, "", 0, 1), XLOOKUP(A221, WorkforceSkills!A:A, WorkforceSkills!M:M, "", 0, 1), XLOOKUP(A221, WorkforceSkills!A:A, WorkforceSkills!O:O, "", 0, 1), XLOOKUP(A221, WorkforceSkills!A:A, WorkforceSkills!Q:Q, "", 0, 1))
</f>
        <v>909fe744-64e1-4430-af94-29049e4d5d61,aea7ed55-e968-4172-83c7-16f869b186ae,2615173f-0c73-47c2-9e5e-71c4134616de,866c9d0d-4f6a-4ca6-b352-9e186b2e8478,b5bc5bd4-194b-41ab-8e3f-c45f25c028d0,4313bbc5-41fb-44dc-929a-99e224446525</v>
      </c>
    </row>
    <row r="222">
      <c r="A222" s="5">
        <v>309722.0</v>
      </c>
      <c r="B222" s="5" t="s">
        <v>229</v>
      </c>
      <c r="C222" s="6">
        <f t="array" ref="C222">XLOOKUP(A222, WorkforceSeniorityRank!A:A, WorkforceSeniorityRank!B:B, "", 0, 1)</f>
        <v>171</v>
      </c>
      <c r="D222" s="6" t="str">
        <f t="array" ref="D222">XLOOKUP(E222, RoleMaster!C:C, RoleMaster!H:H, "", 0, 1)</f>
        <v>909fe744-64e1-4430-af94-29049e4d5d61</v>
      </c>
      <c r="E222" s="6" t="str">
        <f t="array" ref="E222">XLOOKUP(A222, WorkforceRole!A:A, WorkforceRole!D:D, "", 0, 1)</f>
        <v>Truck Builder</v>
      </c>
      <c r="F222" s="7" t="str">
        <f t="array" ref="F222">XLOOKUP(A222, WorkforceCasualRank!A:A, WorkforceCasualRank!B:B, "", 0, 1)
</f>
        <v/>
      </c>
      <c r="G222" s="8" t="str">
        <f t="array" ref="G222">XLOOKUP(H222, GradeMaster!A:A, GradeMaster!B:B, "", 0, 1)</f>
        <v>4853a21f-bca1-407e-b7e1-d63f769a323e</v>
      </c>
      <c r="H222" s="6" t="str">
        <f t="array" ref="H222">XLOOKUP(A222, WorkforceGrade!A:A, WorkforceGrade!B:B, "", 0, 1)</f>
        <v>Grade 2</v>
      </c>
      <c r="I222" s="9" t="str">
        <f t="array" ref="I222">TEXTJOIN(",", TRUE, XLOOKUP(A222, WorkforceSkills!A:A, WorkforceSkills!C:C, "", 0, 1), XLOOKUP(A222, WorkforceSkills!A:A, WorkforceSkills!E:E, "", 0, 1), XLOOKUP(A222, WorkforceSkills!A:A, WorkforceSkills!G:G, "", 0, 1),  XLOOKUP(A222, WorkforceSkills!A:A, WorkforceSkills!I:I, "", 0, 1), XLOOKUP(A222, WorkforceSkills!A:A, WorkforceSkills!K:K, "", 0, 1), XLOOKUP(A222, WorkforceSkills!A:A, WorkforceSkills!M:M, "", 0, 1), XLOOKUP(A222, WorkforceSkills!A:A, WorkforceSkills!O:O, "", 0, 1), XLOOKUP(A222, WorkforceSkills!A:A, WorkforceSkills!Q:Q, "", 0, 1))
</f>
        <v/>
      </c>
    </row>
    <row r="223">
      <c r="A223" s="5">
        <v>309728.0</v>
      </c>
      <c r="B223" s="5" t="s">
        <v>230</v>
      </c>
      <c r="C223" s="6">
        <f t="array" ref="C223">XLOOKUP(A223, WorkforceSeniorityRank!A:A, WorkforceSeniorityRank!B:B, "", 0, 1)</f>
        <v>214</v>
      </c>
      <c r="D223" s="6" t="str">
        <f t="array" ref="D223">XLOOKUP(E223, RoleMaster!C:C, RoleMaster!H:H, "", 0, 1)</f>
        <v>909fe744-64e1-4430-af94-29049e4d5d61</v>
      </c>
      <c r="E223" s="6" t="str">
        <f t="array" ref="E223">XLOOKUP(A223, WorkforceRole!A:A, WorkforceRole!D:D, "", 0, 1)</f>
        <v>Truck Builder</v>
      </c>
      <c r="F223" s="7" t="str">
        <f t="array" ref="F223">XLOOKUP(A223, WorkforceCasualRank!A:A, WorkforceCasualRank!B:B, "", 0, 1)
</f>
        <v/>
      </c>
      <c r="G223" s="8" t="str">
        <f t="array" ref="G223">XLOOKUP(H223, GradeMaster!A:A, GradeMaster!B:B, "", 0, 1)</f>
        <v>4853a21f-bca1-407e-b7e1-d63f769a323e</v>
      </c>
      <c r="H223" s="6" t="str">
        <f t="array" ref="H223">XLOOKUP(A223, WorkforceGrade!A:A, WorkforceGrade!B:B, "", 0, 1)</f>
        <v>Grade 2</v>
      </c>
      <c r="I223" s="9" t="str">
        <f t="array" ref="I223">TEXTJOIN(",", TRUE, XLOOKUP(A223, WorkforceSkills!A:A, WorkforceSkills!C:C, "", 0, 1), XLOOKUP(A223, WorkforceSkills!A:A, WorkforceSkills!E:E, "", 0, 1), XLOOKUP(A223, WorkforceSkills!A:A, WorkforceSkills!G:G, "", 0, 1),  XLOOKUP(A223, WorkforceSkills!A:A, WorkforceSkills!I:I, "", 0, 1), XLOOKUP(A223, WorkforceSkills!A:A, WorkforceSkills!K:K, "", 0, 1), XLOOKUP(A223, WorkforceSkills!A:A, WorkforceSkills!M:M, "", 0, 1), XLOOKUP(A223, WorkforceSkills!A:A, WorkforceSkills!O:O, "", 0, 1), XLOOKUP(A223, WorkforceSkills!A:A, WorkforceSkills!Q:Q, "", 0, 1))
</f>
        <v/>
      </c>
    </row>
    <row r="224">
      <c r="A224" s="5">
        <v>309775.0</v>
      </c>
      <c r="B224" s="5" t="s">
        <v>231</v>
      </c>
      <c r="C224" s="6">
        <f t="array" ref="C224">XLOOKUP(A224, WorkforceSeniorityRank!A:A, WorkforceSeniorityRank!B:B, "", 0, 1)</f>
        <v>164</v>
      </c>
      <c r="D224" s="6" t="str">
        <f t="array" ref="D224">XLOOKUP(E224, RoleMaster!C:C, RoleMaster!H:H, "", 0, 1)</f>
        <v>909fe744-64e1-4430-af94-29049e4d5d61</v>
      </c>
      <c r="E224" s="6" t="str">
        <f t="array" ref="E224">XLOOKUP(A224, WorkforceRole!A:A, WorkforceRole!D:D, "", 0, 1)</f>
        <v>Truck Builder</v>
      </c>
      <c r="F224" s="7" t="str">
        <f t="array" ref="F224">XLOOKUP(A224, WorkforceCasualRank!A:A, WorkforceCasualRank!B:B, "", 0, 1)
</f>
        <v/>
      </c>
      <c r="G224" s="8" t="str">
        <f t="array" ref="G224">XLOOKUP(H224, GradeMaster!A:A, GradeMaster!B:B, "", 0, 1)</f>
        <v>4853a21f-bca1-407e-b7e1-d63f769a323e</v>
      </c>
      <c r="H224" s="6" t="str">
        <f t="array" ref="H224">XLOOKUP(A224, WorkforceGrade!A:A, WorkforceGrade!B:B, "", 0, 1)</f>
        <v>Grade 2</v>
      </c>
      <c r="I224" s="9" t="str">
        <f t="array" ref="I224">TEXTJOIN(",", TRUE, XLOOKUP(A224, WorkforceSkills!A:A, WorkforceSkills!C:C, "", 0, 1), XLOOKUP(A224, WorkforceSkills!A:A, WorkforceSkills!E:E, "", 0, 1), XLOOKUP(A224, WorkforceSkills!A:A, WorkforceSkills!G:G, "", 0, 1),  XLOOKUP(A224, WorkforceSkills!A:A, WorkforceSkills!I:I, "", 0, 1), XLOOKUP(A224, WorkforceSkills!A:A, WorkforceSkills!K:K, "", 0, 1), XLOOKUP(A224, WorkforceSkills!A:A, WorkforceSkills!M:M, "", 0, 1), XLOOKUP(A224, WorkforceSkills!A:A, WorkforceSkills!O:O, "", 0, 1), XLOOKUP(A224, WorkforceSkills!A:A, WorkforceSkills!Q:Q, "", 0, 1))
</f>
        <v/>
      </c>
    </row>
    <row r="225">
      <c r="A225" s="5">
        <v>309771.0</v>
      </c>
      <c r="B225" s="5" t="s">
        <v>232</v>
      </c>
      <c r="C225" s="6">
        <f t="array" ref="C225">XLOOKUP(A225, WorkforceSeniorityRank!A:A, WorkforceSeniorityRank!B:B, "", 0, 1)</f>
        <v>216</v>
      </c>
      <c r="D225" s="6" t="str">
        <f t="array" ref="D225">XLOOKUP(E225, RoleMaster!C:C, RoleMaster!H:H, "", 0, 1)</f>
        <v>2615173f-0c73-47c2-9e5e-71c4134616de</v>
      </c>
      <c r="E225" s="6" t="str">
        <f t="array" ref="E225">XLOOKUP(A225, WorkforceRole!A:A, WorkforceRole!D:D, "", 0, 1)</f>
        <v>LCV Builder</v>
      </c>
      <c r="F225" s="7" t="str">
        <f t="array" ref="F225">XLOOKUP(A225, WorkforceCasualRank!A:A, WorkforceCasualRank!B:B, "", 0, 1)
</f>
        <v/>
      </c>
      <c r="G225" s="8" t="str">
        <f t="array" ref="G225">XLOOKUP(H225, GradeMaster!A:A, GradeMaster!B:B, "", 0, 1)</f>
        <v>4853a21f-bca1-407e-b7e1-d63f769a323e</v>
      </c>
      <c r="H225" s="6" t="str">
        <f t="array" ref="H225">XLOOKUP(A225, WorkforceGrade!A:A, WorkforceGrade!B:B, "", 0, 1)</f>
        <v>Grade 2</v>
      </c>
      <c r="I225" s="9" t="str">
        <f t="array" ref="I225">TEXTJOIN(",", TRUE, XLOOKUP(A225, WorkforceSkills!A:A, WorkforceSkills!C:C, "", 0, 1), XLOOKUP(A225, WorkforceSkills!A:A, WorkforceSkills!E:E, "", 0, 1), XLOOKUP(A225, WorkforceSkills!A:A, WorkforceSkills!G:G, "", 0, 1),  XLOOKUP(A225, WorkforceSkills!A:A, WorkforceSkills!I:I, "", 0, 1), XLOOKUP(A225, WorkforceSkills!A:A, WorkforceSkills!K:K, "", 0, 1), XLOOKUP(A225, WorkforceSkills!A:A, WorkforceSkills!M:M, "", 0, 1), XLOOKUP(A225, WorkforceSkills!A:A, WorkforceSkills!O:O, "", 0, 1), XLOOKUP(A225, WorkforceSkills!A:A, WorkforceSkills!Q:Q, "", 0, 1))
</f>
        <v/>
      </c>
    </row>
    <row r="226">
      <c r="A226" s="5">
        <v>309786.0</v>
      </c>
      <c r="B226" s="5" t="s">
        <v>233</v>
      </c>
      <c r="C226" s="6">
        <f t="array" ref="C226">XLOOKUP(A226, WorkforceSeniorityRank!A:A, WorkforceSeniorityRank!B:B, "", 0, 1)</f>
        <v>165</v>
      </c>
      <c r="D226" s="6" t="str">
        <f t="array" ref="D226">XLOOKUP(E226, RoleMaster!C:C, RoleMaster!H:H, "", 0, 1)</f>
        <v>909fe744-64e1-4430-af94-29049e4d5d61</v>
      </c>
      <c r="E226" s="6" t="str">
        <f t="array" ref="E226">XLOOKUP(A226, WorkforceRole!A:A, WorkforceRole!D:D, "", 0, 1)</f>
        <v>Truck Builder</v>
      </c>
      <c r="F226" s="7" t="str">
        <f t="array" ref="F226">XLOOKUP(A226, WorkforceCasualRank!A:A, WorkforceCasualRank!B:B, "", 0, 1)
</f>
        <v/>
      </c>
      <c r="G226" s="8" t="str">
        <f t="array" ref="G226">XLOOKUP(H226, GradeMaster!A:A, GradeMaster!B:B, "", 0, 1)</f>
        <v>4853a21f-bca1-407e-b7e1-d63f769a323e</v>
      </c>
      <c r="H226" s="6" t="str">
        <f t="array" ref="H226">XLOOKUP(A226, WorkforceGrade!A:A, WorkforceGrade!B:B, "", 0, 1)</f>
        <v>Grade 2</v>
      </c>
      <c r="I226" s="9" t="str">
        <f t="array" ref="I226">TEXTJOIN(",", TRUE, XLOOKUP(A226, WorkforceSkills!A:A, WorkforceSkills!C:C, "", 0, 1), XLOOKUP(A226, WorkforceSkills!A:A, WorkforceSkills!E:E, "", 0, 1), XLOOKUP(A226, WorkforceSkills!A:A, WorkforceSkills!G:G, "", 0, 1),  XLOOKUP(A226, WorkforceSkills!A:A, WorkforceSkills!I:I, "", 0, 1), XLOOKUP(A226, WorkforceSkills!A:A, WorkforceSkills!K:K, "", 0, 1), XLOOKUP(A226, WorkforceSkills!A:A, WorkforceSkills!M:M, "", 0, 1), XLOOKUP(A226, WorkforceSkills!A:A, WorkforceSkills!O:O, "", 0, 1), XLOOKUP(A226, WorkforceSkills!A:A, WorkforceSkills!Q:Q, "", 0, 1))
</f>
        <v/>
      </c>
    </row>
    <row r="227">
      <c r="A227" s="5">
        <v>309780.0</v>
      </c>
      <c r="B227" s="5" t="s">
        <v>234</v>
      </c>
      <c r="C227" s="6">
        <f t="array" ref="C227">XLOOKUP(A227, WorkforceSeniorityRank!A:A, WorkforceSeniorityRank!B:B, "", 0, 1)</f>
        <v>172</v>
      </c>
      <c r="D227" s="6" t="str">
        <f t="array" ref="D227">XLOOKUP(E227, RoleMaster!C:C, RoleMaster!H:H, "", 0, 1)</f>
        <v>909fe744-64e1-4430-af94-29049e4d5d61</v>
      </c>
      <c r="E227" s="6" t="str">
        <f t="array" ref="E227">XLOOKUP(A227, WorkforceRole!A:A, WorkforceRole!D:D, "", 0, 1)</f>
        <v>Truck Builder</v>
      </c>
      <c r="F227" s="7" t="str">
        <f t="array" ref="F227">XLOOKUP(A227, WorkforceCasualRank!A:A, WorkforceCasualRank!B:B, "", 0, 1)
</f>
        <v/>
      </c>
      <c r="G227" s="8" t="str">
        <f t="array" ref="G227">XLOOKUP(H227, GradeMaster!A:A, GradeMaster!B:B, "", 0, 1)</f>
        <v>4853a21f-bca1-407e-b7e1-d63f769a323e</v>
      </c>
      <c r="H227" s="6" t="str">
        <f t="array" ref="H227">XLOOKUP(A227, WorkforceGrade!A:A, WorkforceGrade!B:B, "", 0, 1)</f>
        <v>Grade 2</v>
      </c>
      <c r="I227" s="9" t="str">
        <f t="array" ref="I227">TEXTJOIN(",", TRUE, XLOOKUP(A227, WorkforceSkills!A:A, WorkforceSkills!C:C, "", 0, 1), XLOOKUP(A227, WorkforceSkills!A:A, WorkforceSkills!E:E, "", 0, 1), XLOOKUP(A227, WorkforceSkills!A:A, WorkforceSkills!G:G, "", 0, 1),  XLOOKUP(A227, WorkforceSkills!A:A, WorkforceSkills!I:I, "", 0, 1), XLOOKUP(A227, WorkforceSkills!A:A, WorkforceSkills!K:K, "", 0, 1), XLOOKUP(A227, WorkforceSkills!A:A, WorkforceSkills!M:M, "", 0, 1), XLOOKUP(A227, WorkforceSkills!A:A, WorkforceSkills!O:O, "", 0, 1), XLOOKUP(A227, WorkforceSkills!A:A, WorkforceSkills!Q:Q, "", 0, 1))
</f>
        <v/>
      </c>
    </row>
    <row r="228">
      <c r="A228" s="5">
        <v>309784.0</v>
      </c>
      <c r="B228" s="5" t="s">
        <v>235</v>
      </c>
      <c r="C228" s="6">
        <f t="array" ref="C228">XLOOKUP(A228, WorkforceSeniorityRank!A:A, WorkforceSeniorityRank!B:B, "", 0, 1)</f>
        <v>334</v>
      </c>
      <c r="D228" s="6" t="str">
        <f t="array" ref="D228">XLOOKUP(E228, RoleMaster!C:C, RoleMaster!H:H, "", 0, 1)</f>
        <v>aea7ed55-e968-4172-83c7-16f869b186ae</v>
      </c>
      <c r="E228" s="6" t="str">
        <f t="array" ref="E228">XLOOKUP(A228, WorkforceRole!A:A, WorkforceRole!D:D, "", 0, 1)</f>
        <v>Truck Serviceman</v>
      </c>
      <c r="F228" s="7">
        <f t="array" ref="F228">XLOOKUP(A228, WorkforceCasualRank!A:A, WorkforceCasualRank!B:B, "", 0, 1)
</f>
        <v>51</v>
      </c>
      <c r="G228" s="8" t="str">
        <f t="array" ref="G228">XLOOKUP(H228, GradeMaster!A:A, GradeMaster!B:B, "", 0, 1)</f>
        <v>6bb027c9-c54d-45fc-9887-0bacc308d30a</v>
      </c>
      <c r="H228" s="6" t="str">
        <f t="array" ref="H228">XLOOKUP(A228, WorkforceGrade!A:A, WorkforceGrade!B:B, "", 0, 1)</f>
        <v>Grade 6</v>
      </c>
      <c r="I228" s="9" t="str">
        <f t="array" ref="I228">TEXTJOIN(",", TRUE, XLOOKUP(A228, WorkforceSkills!A:A, WorkforceSkills!C:C, "", 0, 1), XLOOKUP(A228, WorkforceSkills!A:A, WorkforceSkills!E:E, "", 0, 1), XLOOKUP(A228, WorkforceSkills!A:A, WorkforceSkills!G:G, "", 0, 1),  XLOOKUP(A228, WorkforceSkills!A:A, WorkforceSkills!I:I, "", 0, 1), XLOOKUP(A228, WorkforceSkills!A:A, WorkforceSkills!K:K, "", 0, 1), XLOOKUP(A228, WorkforceSkills!A:A, WorkforceSkills!M:M, "", 0, 1), XLOOKUP(A228, WorkforceSkills!A:A, WorkforceSkills!O:O, "", 0, 1), XLOOKUP(A228, WorkforceSkills!A:A, WorkforceSkills!Q:Q, "", 0, 1))
</f>
        <v>aea7ed55-e968-4172-83c7-16f869b186ae,866c9d0d-4f6a-4ca6-b352-9e186b2e8478,b5bc5bd4-194b-41ab-8e3f-c45f25c028d0,4313bbc5-41fb-44dc-929a-99e224446525</v>
      </c>
    </row>
    <row r="229">
      <c r="A229" s="5">
        <v>309788.0</v>
      </c>
      <c r="B229" s="5" t="s">
        <v>236</v>
      </c>
      <c r="C229" s="6">
        <f t="array" ref="C229">XLOOKUP(A229, WorkforceSeniorityRank!A:A, WorkforceSeniorityRank!B:B, "", 0, 1)</f>
        <v>175</v>
      </c>
      <c r="D229" s="6" t="str">
        <f t="array" ref="D229">XLOOKUP(E229, RoleMaster!C:C, RoleMaster!H:H, "", 0, 1)</f>
        <v>909fe744-64e1-4430-af94-29049e4d5d61</v>
      </c>
      <c r="E229" s="6" t="str">
        <f t="array" ref="E229">XLOOKUP(A229, WorkforceRole!A:A, WorkforceRole!D:D, "", 0, 1)</f>
        <v>Truck Builder</v>
      </c>
      <c r="F229" s="7" t="str">
        <f t="array" ref="F229">XLOOKUP(A229, WorkforceCasualRank!A:A, WorkforceCasualRank!B:B, "", 0, 1)
</f>
        <v/>
      </c>
      <c r="G229" s="8" t="str">
        <f t="array" ref="G229">XLOOKUP(H229, GradeMaster!A:A, GradeMaster!B:B, "", 0, 1)</f>
        <v>4853a21f-bca1-407e-b7e1-d63f769a323e</v>
      </c>
      <c r="H229" s="6" t="str">
        <f t="array" ref="H229">XLOOKUP(A229, WorkforceGrade!A:A, WorkforceGrade!B:B, "", 0, 1)</f>
        <v>Grade 2</v>
      </c>
      <c r="I229" s="9" t="str">
        <f t="array" ref="I229">TEXTJOIN(",", TRUE, XLOOKUP(A229, WorkforceSkills!A:A, WorkforceSkills!C:C, "", 0, 1), XLOOKUP(A229, WorkforceSkills!A:A, WorkforceSkills!E:E, "", 0, 1), XLOOKUP(A229, WorkforceSkills!A:A, WorkforceSkills!G:G, "", 0, 1),  XLOOKUP(A229, WorkforceSkills!A:A, WorkforceSkills!I:I, "", 0, 1), XLOOKUP(A229, WorkforceSkills!A:A, WorkforceSkills!K:K, "", 0, 1), XLOOKUP(A229, WorkforceSkills!A:A, WorkforceSkills!M:M, "", 0, 1), XLOOKUP(A229, WorkforceSkills!A:A, WorkforceSkills!O:O, "", 0, 1), XLOOKUP(A229, WorkforceSkills!A:A, WorkforceSkills!Q:Q, "", 0, 1))
</f>
        <v/>
      </c>
    </row>
    <row r="230">
      <c r="A230" s="5">
        <v>309791.0</v>
      </c>
      <c r="B230" s="5" t="s">
        <v>237</v>
      </c>
      <c r="C230" s="6">
        <f t="array" ref="C230">XLOOKUP(A230, WorkforceSeniorityRank!A:A, WorkforceSeniorityRank!B:B, "", 0, 1)</f>
        <v>176</v>
      </c>
      <c r="D230" s="6" t="str">
        <f t="array" ref="D230">XLOOKUP(E230, RoleMaster!C:C, RoleMaster!H:H, "", 0, 1)</f>
        <v>909fe744-64e1-4430-af94-29049e4d5d61</v>
      </c>
      <c r="E230" s="6" t="str">
        <f t="array" ref="E230">XLOOKUP(A230, WorkforceRole!A:A, WorkforceRole!D:D, "", 0, 1)</f>
        <v>Truck Builder</v>
      </c>
      <c r="F230" s="7" t="str">
        <f t="array" ref="F230">XLOOKUP(A230, WorkforceCasualRank!A:A, WorkforceCasualRank!B:B, "", 0, 1)
</f>
        <v/>
      </c>
      <c r="G230" s="8" t="str">
        <f t="array" ref="G230">XLOOKUP(H230, GradeMaster!A:A, GradeMaster!B:B, "", 0, 1)</f>
        <v>4853a21f-bca1-407e-b7e1-d63f769a323e</v>
      </c>
      <c r="H230" s="6" t="str">
        <f t="array" ref="H230">XLOOKUP(A230, WorkforceGrade!A:A, WorkforceGrade!B:B, "", 0, 1)</f>
        <v>Grade 2</v>
      </c>
      <c r="I230" s="9" t="str">
        <f t="array" ref="I230">TEXTJOIN(",", TRUE, XLOOKUP(A230, WorkforceSkills!A:A, WorkforceSkills!C:C, "", 0, 1), XLOOKUP(A230, WorkforceSkills!A:A, WorkforceSkills!E:E, "", 0, 1), XLOOKUP(A230, WorkforceSkills!A:A, WorkforceSkills!G:G, "", 0, 1),  XLOOKUP(A230, WorkforceSkills!A:A, WorkforceSkills!I:I, "", 0, 1), XLOOKUP(A230, WorkforceSkills!A:A, WorkforceSkills!K:K, "", 0, 1), XLOOKUP(A230, WorkforceSkills!A:A, WorkforceSkills!M:M, "", 0, 1), XLOOKUP(A230, WorkforceSkills!A:A, WorkforceSkills!O:O, "", 0, 1), XLOOKUP(A230, WorkforceSkills!A:A, WorkforceSkills!Q:Q, "", 0, 1))
</f>
        <v/>
      </c>
    </row>
    <row r="231">
      <c r="A231" s="5">
        <v>309779.0</v>
      </c>
      <c r="B231" s="5" t="s">
        <v>238</v>
      </c>
      <c r="C231" s="6">
        <f t="array" ref="C231">XLOOKUP(A231, WorkforceSeniorityRank!A:A, WorkforceSeniorityRank!B:B, "", 0, 1)</f>
        <v>178</v>
      </c>
      <c r="D231" s="6" t="str">
        <f t="array" ref="D231">XLOOKUP(E231, RoleMaster!C:C, RoleMaster!H:H, "", 0, 1)</f>
        <v>909fe744-64e1-4430-af94-29049e4d5d61</v>
      </c>
      <c r="E231" s="6" t="str">
        <f t="array" ref="E231">XLOOKUP(A231, WorkforceRole!A:A, WorkforceRole!D:D, "", 0, 1)</f>
        <v>Truck Builder</v>
      </c>
      <c r="F231" s="7" t="str">
        <f t="array" ref="F231">XLOOKUP(A231, WorkforceCasualRank!A:A, WorkforceCasualRank!B:B, "", 0, 1)
</f>
        <v/>
      </c>
      <c r="G231" s="8" t="str">
        <f t="array" ref="G231">XLOOKUP(H231, GradeMaster!A:A, GradeMaster!B:B, "", 0, 1)</f>
        <v>4853a21f-bca1-407e-b7e1-d63f769a323e</v>
      </c>
      <c r="H231" s="6" t="str">
        <f t="array" ref="H231">XLOOKUP(A231, WorkforceGrade!A:A, WorkforceGrade!B:B, "", 0, 1)</f>
        <v>Grade 2</v>
      </c>
      <c r="I231" s="9" t="str">
        <f t="array" ref="I231">TEXTJOIN(",", TRUE, XLOOKUP(A231, WorkforceSkills!A:A, WorkforceSkills!C:C, "", 0, 1), XLOOKUP(A231, WorkforceSkills!A:A, WorkforceSkills!E:E, "", 0, 1), XLOOKUP(A231, WorkforceSkills!A:A, WorkforceSkills!G:G, "", 0, 1),  XLOOKUP(A231, WorkforceSkills!A:A, WorkforceSkills!I:I, "", 0, 1), XLOOKUP(A231, WorkforceSkills!A:A, WorkforceSkills!K:K, "", 0, 1), XLOOKUP(A231, WorkforceSkills!A:A, WorkforceSkills!M:M, "", 0, 1), XLOOKUP(A231, WorkforceSkills!A:A, WorkforceSkills!O:O, "", 0, 1), XLOOKUP(A231, WorkforceSkills!A:A, WorkforceSkills!Q:Q, "", 0, 1))
</f>
        <v/>
      </c>
    </row>
    <row r="232">
      <c r="A232" s="5">
        <v>309792.0</v>
      </c>
      <c r="B232" s="5" t="s">
        <v>239</v>
      </c>
      <c r="C232" s="6">
        <f t="array" ref="C232">XLOOKUP(A232, WorkforceSeniorityRank!A:A, WorkforceSeniorityRank!B:B, "", 0, 1)</f>
        <v>179</v>
      </c>
      <c r="D232" s="6" t="str">
        <f t="array" ref="D232">XLOOKUP(E232, RoleMaster!C:C, RoleMaster!H:H, "", 0, 1)</f>
        <v>909fe744-64e1-4430-af94-29049e4d5d61</v>
      </c>
      <c r="E232" s="6" t="str">
        <f t="array" ref="E232">XLOOKUP(A232, WorkforceRole!A:A, WorkforceRole!D:D, "", 0, 1)</f>
        <v>Truck Builder</v>
      </c>
      <c r="F232" s="7" t="str">
        <f t="array" ref="F232">XLOOKUP(A232, WorkforceCasualRank!A:A, WorkforceCasualRank!B:B, "", 0, 1)
</f>
        <v/>
      </c>
      <c r="G232" s="8" t="str">
        <f t="array" ref="G232">XLOOKUP(H232, GradeMaster!A:A, GradeMaster!B:B, "", 0, 1)</f>
        <v>4853a21f-bca1-407e-b7e1-d63f769a323e</v>
      </c>
      <c r="H232" s="6" t="str">
        <f t="array" ref="H232">XLOOKUP(A232, WorkforceGrade!A:A, WorkforceGrade!B:B, "", 0, 1)</f>
        <v>Grade 2</v>
      </c>
      <c r="I232" s="9" t="str">
        <f t="array" ref="I232">TEXTJOIN(",", TRUE, XLOOKUP(A232, WorkforceSkills!A:A, WorkforceSkills!C:C, "", 0, 1), XLOOKUP(A232, WorkforceSkills!A:A, WorkforceSkills!E:E, "", 0, 1), XLOOKUP(A232, WorkforceSkills!A:A, WorkforceSkills!G:G, "", 0, 1),  XLOOKUP(A232, WorkforceSkills!A:A, WorkforceSkills!I:I, "", 0, 1), XLOOKUP(A232, WorkforceSkills!A:A, WorkforceSkills!K:K, "", 0, 1), XLOOKUP(A232, WorkforceSkills!A:A, WorkforceSkills!M:M, "", 0, 1), XLOOKUP(A232, WorkforceSkills!A:A, WorkforceSkills!O:O, "", 0, 1), XLOOKUP(A232, WorkforceSkills!A:A, WorkforceSkills!Q:Q, "", 0, 1))
</f>
        <v/>
      </c>
    </row>
    <row r="233">
      <c r="A233" s="5">
        <v>309785.0</v>
      </c>
      <c r="B233" s="5" t="s">
        <v>240</v>
      </c>
      <c r="C233" s="6">
        <f t="array" ref="C233">XLOOKUP(A233, WorkforceSeniorityRank!A:A, WorkforceSeniorityRank!B:B, "", 0, 1)</f>
        <v>335</v>
      </c>
      <c r="D233" s="6" t="str">
        <f t="array" ref="D233">XLOOKUP(E233, RoleMaster!C:C, RoleMaster!H:H, "", 0, 1)</f>
        <v>aea7ed55-e968-4172-83c7-16f869b186ae</v>
      </c>
      <c r="E233" s="6" t="str">
        <f t="array" ref="E233">XLOOKUP(A233, WorkforceRole!A:A, WorkforceRole!D:D, "", 0, 1)</f>
        <v>Truck Serviceman</v>
      </c>
      <c r="F233" s="7">
        <f t="array" ref="F233">XLOOKUP(A233, WorkforceCasualRank!A:A, WorkforceCasualRank!B:B, "", 0, 1)
</f>
        <v>52</v>
      </c>
      <c r="G233" s="8" t="str">
        <f t="array" ref="G233">XLOOKUP(H233, GradeMaster!A:A, GradeMaster!B:B, "", 0, 1)</f>
        <v>6bb027c9-c54d-45fc-9887-0bacc308d30a</v>
      </c>
      <c r="H233" s="6" t="str">
        <f t="array" ref="H233">XLOOKUP(A233, WorkforceGrade!A:A, WorkforceGrade!B:B, "", 0, 1)</f>
        <v>Grade 6</v>
      </c>
      <c r="I233" s="9" t="str">
        <f t="array" ref="I233">TEXTJOIN(",", TRUE, XLOOKUP(A233, WorkforceSkills!A:A, WorkforceSkills!C:C, "", 0, 1), XLOOKUP(A233, WorkforceSkills!A:A, WorkforceSkills!E:E, "", 0, 1), XLOOKUP(A233, WorkforceSkills!A:A, WorkforceSkills!G:G, "", 0, 1),  XLOOKUP(A233, WorkforceSkills!A:A, WorkforceSkills!I:I, "", 0, 1), XLOOKUP(A233, WorkforceSkills!A:A, WorkforceSkills!K:K, "", 0, 1), XLOOKUP(A233, WorkforceSkills!A:A, WorkforceSkills!M:M, "", 0, 1), XLOOKUP(A233, WorkforceSkills!A:A, WorkforceSkills!O:O, "", 0, 1), XLOOKUP(A233, WorkforceSkills!A:A, WorkforceSkills!Q:Q, "", 0, 1))
</f>
        <v>aea7ed55-e968-4172-83c7-16f869b186ae,866c9d0d-4f6a-4ca6-b352-9e186b2e8478,b5bc5bd4-194b-41ab-8e3f-c45f25c028d0,4313bbc5-41fb-44dc-929a-99e224446525</v>
      </c>
    </row>
    <row r="234">
      <c r="A234" s="5">
        <v>309796.0</v>
      </c>
      <c r="B234" s="5" t="s">
        <v>241</v>
      </c>
      <c r="C234" s="6">
        <f t="array" ref="C234">XLOOKUP(A234, WorkforceSeniorityRank!A:A, WorkforceSeniorityRank!B:B, "", 0, 1)</f>
        <v>253</v>
      </c>
      <c r="D234" s="6" t="str">
        <f t="array" ref="D234">XLOOKUP(E234, RoleMaster!C:C, RoleMaster!H:H, "", 0, 1)</f>
        <v/>
      </c>
      <c r="E234" s="6" t="str">
        <f t="array" ref="E234">XLOOKUP(A234, WorkforceRole!A:A, WorkforceRole!D:D, "", 0, 1)</f>
        <v/>
      </c>
      <c r="F234" s="7">
        <f t="array" ref="F234">XLOOKUP(A234, WorkforceCasualRank!A:A, WorkforceCasualRank!B:B, "", 0, 1)
</f>
        <v>53</v>
      </c>
      <c r="G234" s="8" t="str">
        <f t="array" ref="G234">XLOOKUP(H234, GradeMaster!A:A, GradeMaster!B:B, "", 0, 1)</f>
        <v>3d17a6e1-bc94-4c7f-ad26-234ce6cd65be</v>
      </c>
      <c r="H234" s="6" t="str">
        <f t="array" ref="H234">XLOOKUP(A234, WorkforceGrade!A:A, WorkforceGrade!B:B, "", 0, 1)</f>
        <v>Grade 5</v>
      </c>
      <c r="I234" s="9" t="str">
        <f t="array" ref="I234">TEXTJOIN(",", TRUE, XLOOKUP(A234, WorkforceSkills!A:A, WorkforceSkills!C:C, "", 0, 1), XLOOKUP(A234, WorkforceSkills!A:A, WorkforceSkills!E:E, "", 0, 1), XLOOKUP(A234, WorkforceSkills!A:A, WorkforceSkills!G:G, "", 0, 1),  XLOOKUP(A234, WorkforceSkills!A:A, WorkforceSkills!I:I, "", 0, 1), XLOOKUP(A234, WorkforceSkills!A:A, WorkforceSkills!K:K, "", 0, 1), XLOOKUP(A234, WorkforceSkills!A:A, WorkforceSkills!M:M, "", 0, 1), XLOOKUP(A234, WorkforceSkills!A:A, WorkforceSkills!O:O, "", 0, 1), XLOOKUP(A234, WorkforceSkills!A:A, WorkforceSkills!Q:Q, "", 0, 1))
</f>
        <v>909fe744-64e1-4430-af94-29049e4d5d61,aea7ed55-e968-4172-83c7-16f869b186ae,866c9d0d-4f6a-4ca6-b352-9e186b2e8478,b5bc5bd4-194b-41ab-8e3f-c45f25c028d0,4313bbc5-41fb-44dc-929a-99e224446525</v>
      </c>
    </row>
    <row r="235">
      <c r="A235" s="5">
        <v>309781.0</v>
      </c>
      <c r="B235" s="5" t="s">
        <v>242</v>
      </c>
      <c r="C235" s="6">
        <f t="array" ref="C235">XLOOKUP(A235, WorkforceSeniorityRank!A:A, WorkforceSeniorityRank!B:B, "", 0, 1)</f>
        <v>190</v>
      </c>
      <c r="D235" s="6" t="str">
        <f t="array" ref="D235">XLOOKUP(E235, RoleMaster!C:C, RoleMaster!H:H, "", 0, 1)</f>
        <v>909fe744-64e1-4430-af94-29049e4d5d61</v>
      </c>
      <c r="E235" s="6" t="str">
        <f t="array" ref="E235">XLOOKUP(A235, WorkforceRole!A:A, WorkforceRole!D:D, "", 0, 1)</f>
        <v>Truck Builder</v>
      </c>
      <c r="F235" s="7" t="str">
        <f t="array" ref="F235">XLOOKUP(A235, WorkforceCasualRank!A:A, WorkforceCasualRank!B:B, "", 0, 1)
</f>
        <v/>
      </c>
      <c r="G235" s="8" t="str">
        <f t="array" ref="G235">XLOOKUP(H235, GradeMaster!A:A, GradeMaster!B:B, "", 0, 1)</f>
        <v>4853a21f-bca1-407e-b7e1-d63f769a323e</v>
      </c>
      <c r="H235" s="6" t="str">
        <f t="array" ref="H235">XLOOKUP(A235, WorkforceGrade!A:A, WorkforceGrade!B:B, "", 0, 1)</f>
        <v>Grade 2</v>
      </c>
      <c r="I235" s="9" t="str">
        <f t="array" ref="I235">TEXTJOIN(",", TRUE, XLOOKUP(A235, WorkforceSkills!A:A, WorkforceSkills!C:C, "", 0, 1), XLOOKUP(A235, WorkforceSkills!A:A, WorkforceSkills!E:E, "", 0, 1), XLOOKUP(A235, WorkforceSkills!A:A, WorkforceSkills!G:G, "", 0, 1),  XLOOKUP(A235, WorkforceSkills!A:A, WorkforceSkills!I:I, "", 0, 1), XLOOKUP(A235, WorkforceSkills!A:A, WorkforceSkills!K:K, "", 0, 1), XLOOKUP(A235, WorkforceSkills!A:A, WorkforceSkills!M:M, "", 0, 1), XLOOKUP(A235, WorkforceSkills!A:A, WorkforceSkills!O:O, "", 0, 1), XLOOKUP(A235, WorkforceSkills!A:A, WorkforceSkills!Q:Q, "", 0, 1))
</f>
        <v/>
      </c>
    </row>
    <row r="236">
      <c r="A236" s="5">
        <v>309795.0</v>
      </c>
      <c r="B236" s="5" t="s">
        <v>243</v>
      </c>
      <c r="C236" s="6">
        <f t="array" ref="C236">XLOOKUP(A236, WorkforceSeniorityRank!A:A, WorkforceSeniorityRank!B:B, "", 0, 1)</f>
        <v>336</v>
      </c>
      <c r="D236" s="6" t="str">
        <f t="array" ref="D236">XLOOKUP(E236, RoleMaster!C:C, RoleMaster!H:H, "", 0, 1)</f>
        <v>aea7ed55-e968-4172-83c7-16f869b186ae</v>
      </c>
      <c r="E236" s="6" t="str">
        <f t="array" ref="E236">XLOOKUP(A236, WorkforceRole!A:A, WorkforceRole!D:D, "", 0, 1)</f>
        <v>Truck Serviceman</v>
      </c>
      <c r="F236" s="7">
        <f t="array" ref="F236">XLOOKUP(A236, WorkforceCasualRank!A:A, WorkforceCasualRank!B:B, "", 0, 1)
</f>
        <v>54</v>
      </c>
      <c r="G236" s="8" t="str">
        <f t="array" ref="G236">XLOOKUP(H236, GradeMaster!A:A, GradeMaster!B:B, "", 0, 1)</f>
        <v>6bb027c9-c54d-45fc-9887-0bacc308d30a</v>
      </c>
      <c r="H236" s="6" t="str">
        <f t="array" ref="H236">XLOOKUP(A236, WorkforceGrade!A:A, WorkforceGrade!B:B, "", 0, 1)</f>
        <v>Grade 6</v>
      </c>
      <c r="I236" s="9" t="str">
        <f t="array" ref="I236">TEXTJOIN(",", TRUE, XLOOKUP(A236, WorkforceSkills!A:A, WorkforceSkills!C:C, "", 0, 1), XLOOKUP(A236, WorkforceSkills!A:A, WorkforceSkills!E:E, "", 0, 1), XLOOKUP(A236, WorkforceSkills!A:A, WorkforceSkills!G:G, "", 0, 1),  XLOOKUP(A236, WorkforceSkills!A:A, WorkforceSkills!I:I, "", 0, 1), XLOOKUP(A236, WorkforceSkills!A:A, WorkforceSkills!K:K, "", 0, 1), XLOOKUP(A236, WorkforceSkills!A:A, WorkforceSkills!M:M, "", 0, 1), XLOOKUP(A236, WorkforceSkills!A:A, WorkforceSkills!O:O, "", 0, 1), XLOOKUP(A236, WorkforceSkills!A:A, WorkforceSkills!Q:Q, "", 0, 1))
</f>
        <v>aea7ed55-e968-4172-83c7-16f869b186ae,866c9d0d-4f6a-4ca6-b352-9e186b2e8478,b5bc5bd4-194b-41ab-8e3f-c45f25c028d0,4313bbc5-41fb-44dc-929a-99e224446525</v>
      </c>
    </row>
    <row r="237">
      <c r="A237" s="5">
        <v>309724.0</v>
      </c>
      <c r="B237" s="5" t="s">
        <v>244</v>
      </c>
      <c r="C237" s="6">
        <f t="array" ref="C237">XLOOKUP(A237, WorkforceSeniorityRank!A:A, WorkforceSeniorityRank!B:B, "", 0, 1)</f>
        <v>155</v>
      </c>
      <c r="D237" s="6" t="str">
        <f t="array" ref="D237">XLOOKUP(E237, RoleMaster!C:C, RoleMaster!H:H, "", 0, 1)</f>
        <v>2615173f-0c73-47c2-9e5e-71c4134616de</v>
      </c>
      <c r="E237" s="6" t="str">
        <f t="array" ref="E237">XLOOKUP(A237, WorkforceRole!A:A, WorkforceRole!D:D, "", 0, 1)</f>
        <v>LCV Builder</v>
      </c>
      <c r="F237" s="7" t="str">
        <f t="array" ref="F237">XLOOKUP(A237, WorkforceCasualRank!A:A, WorkforceCasualRank!B:B, "", 0, 1)
</f>
        <v/>
      </c>
      <c r="G237" s="8" t="str">
        <f t="array" ref="G237">XLOOKUP(H237, GradeMaster!A:A, GradeMaster!B:B, "", 0, 1)</f>
        <v>4853a21f-bca1-407e-b7e1-d63f769a323e</v>
      </c>
      <c r="H237" s="6" t="str">
        <f t="array" ref="H237">XLOOKUP(A237, WorkforceGrade!A:A, WorkforceGrade!B:B, "", 0, 1)</f>
        <v>Grade 2</v>
      </c>
      <c r="I237" s="9" t="str">
        <f t="array" ref="I237">TEXTJOIN(",", TRUE, XLOOKUP(A237, WorkforceSkills!A:A, WorkforceSkills!C:C, "", 0, 1), XLOOKUP(A237, WorkforceSkills!A:A, WorkforceSkills!E:E, "", 0, 1), XLOOKUP(A237, WorkforceSkills!A:A, WorkforceSkills!G:G, "", 0, 1),  XLOOKUP(A237, WorkforceSkills!A:A, WorkforceSkills!I:I, "", 0, 1), XLOOKUP(A237, WorkforceSkills!A:A, WorkforceSkills!K:K, "", 0, 1), XLOOKUP(A237, WorkforceSkills!A:A, WorkforceSkills!M:M, "", 0, 1), XLOOKUP(A237, WorkforceSkills!A:A, WorkforceSkills!O:O, "", 0, 1), XLOOKUP(A237, WorkforceSkills!A:A, WorkforceSkills!Q:Q, "", 0, 1))
</f>
        <v/>
      </c>
    </row>
    <row r="238">
      <c r="A238" s="5">
        <v>309805.0</v>
      </c>
      <c r="B238" s="5" t="s">
        <v>245</v>
      </c>
      <c r="C238" s="6">
        <f t="array" ref="C238">XLOOKUP(A238, WorkforceSeniorityRank!A:A, WorkforceSeniorityRank!B:B, "", 0, 1)</f>
        <v>337</v>
      </c>
      <c r="D238" s="6" t="str">
        <f t="array" ref="D238">XLOOKUP(E238, RoleMaster!C:C, RoleMaster!H:H, "", 0, 1)</f>
        <v>aea7ed55-e968-4172-83c7-16f869b186ae</v>
      </c>
      <c r="E238" s="6" t="str">
        <f t="array" ref="E238">XLOOKUP(A238, WorkforceRole!A:A, WorkforceRole!D:D, "", 0, 1)</f>
        <v>Truck Serviceman</v>
      </c>
      <c r="F238" s="7">
        <f t="array" ref="F238">XLOOKUP(A238, WorkforceCasualRank!A:A, WorkforceCasualRank!B:B, "", 0, 1)
</f>
        <v>55</v>
      </c>
      <c r="G238" s="8" t="str">
        <f t="array" ref="G238">XLOOKUP(H238, GradeMaster!A:A, GradeMaster!B:B, "", 0, 1)</f>
        <v>6bb027c9-c54d-45fc-9887-0bacc308d30a</v>
      </c>
      <c r="H238" s="6" t="str">
        <f t="array" ref="H238">XLOOKUP(A238, WorkforceGrade!A:A, WorkforceGrade!B:B, "", 0, 1)</f>
        <v>Grade 6</v>
      </c>
      <c r="I238" s="9" t="str">
        <f t="array" ref="I238">TEXTJOIN(",", TRUE, XLOOKUP(A238, WorkforceSkills!A:A, WorkforceSkills!C:C, "", 0, 1), XLOOKUP(A238, WorkforceSkills!A:A, WorkforceSkills!E:E, "", 0, 1), XLOOKUP(A238, WorkforceSkills!A:A, WorkforceSkills!G:G, "", 0, 1),  XLOOKUP(A238, WorkforceSkills!A:A, WorkforceSkills!I:I, "", 0, 1), XLOOKUP(A238, WorkforceSkills!A:A, WorkforceSkills!K:K, "", 0, 1), XLOOKUP(A238, WorkforceSkills!A:A, WorkforceSkills!M:M, "", 0, 1), XLOOKUP(A238, WorkforceSkills!A:A, WorkforceSkills!O:O, "", 0, 1), XLOOKUP(A238, WorkforceSkills!A:A, WorkforceSkills!Q:Q, "", 0, 1))
</f>
        <v>aea7ed55-e968-4172-83c7-16f869b186ae,866c9d0d-4f6a-4ca6-b352-9e186b2e8478,b5bc5bd4-194b-41ab-8e3f-c45f25c028d0,4313bbc5-41fb-44dc-929a-99e224446525</v>
      </c>
    </row>
    <row r="239">
      <c r="A239" s="5">
        <v>309816.0</v>
      </c>
      <c r="B239" s="5" t="s">
        <v>246</v>
      </c>
      <c r="C239" s="6">
        <f t="array" ref="C239">XLOOKUP(A239, WorkforceSeniorityRank!A:A, WorkforceSeniorityRank!B:B, "", 0, 1)</f>
        <v>254</v>
      </c>
      <c r="D239" s="6" t="str">
        <f t="array" ref="D239">XLOOKUP(E239, RoleMaster!C:C, RoleMaster!H:H, "", 0, 1)</f>
        <v>866c9d0d-4f6a-4ca6-b352-9e186b2e8478</v>
      </c>
      <c r="E239" s="6" t="str">
        <f t="array" ref="E239">XLOOKUP(A239, WorkforceRole!A:A, WorkforceRole!D:D, "", 0, 1)</f>
        <v>LCV Serviceman</v>
      </c>
      <c r="F239" s="7">
        <f t="array" ref="F239">XLOOKUP(A239, WorkforceCasualRank!A:A, WorkforceCasualRank!B:B, "", 0, 1)
</f>
        <v>56</v>
      </c>
      <c r="G239" s="8" t="str">
        <f t="array" ref="G239">XLOOKUP(H239, GradeMaster!A:A, GradeMaster!B:B, "", 0, 1)</f>
        <v>3d17a6e1-bc94-4c7f-ad26-234ce6cd65be</v>
      </c>
      <c r="H239" s="6" t="str">
        <f t="array" ref="H239">XLOOKUP(A239, WorkforceGrade!A:A, WorkforceGrade!B:B, "", 0, 1)</f>
        <v>Grade 5</v>
      </c>
      <c r="I239" s="9" t="str">
        <f t="array" ref="I239">TEXTJOIN(",", TRUE, XLOOKUP(A239, WorkforceSkills!A:A, WorkforceSkills!C:C, "", 0, 1), XLOOKUP(A239, WorkforceSkills!A:A, WorkforceSkills!E:E, "", 0, 1), XLOOKUP(A239, WorkforceSkills!A:A, WorkforceSkills!G:G, "", 0, 1),  XLOOKUP(A239, WorkforceSkills!A:A, WorkforceSkills!I:I, "", 0, 1), XLOOKUP(A239, WorkforceSkills!A:A, WorkforceSkills!K:K, "", 0, 1), XLOOKUP(A239, WorkforceSkills!A:A, WorkforceSkills!M:M, "", 0, 1), XLOOKUP(A239, WorkforceSkills!A:A, WorkforceSkills!O:O, "", 0, 1), XLOOKUP(A239, WorkforceSkills!A:A, WorkforceSkills!Q:Q, "", 0, 1))
</f>
        <v>909fe744-64e1-4430-af94-29049e4d5d61,aea7ed55-e968-4172-83c7-16f869b186ae,2615173f-0c73-47c2-9e5e-71c4134616de,866c9d0d-4f6a-4ca6-b352-9e186b2e8478,b5bc5bd4-194b-41ab-8e3f-c45f25c028d0,02277ce1-f087-4cbe-9f34-70b6fbc21924,4313bbc5-41fb-44dc-929a-99e224446525</v>
      </c>
    </row>
    <row r="240">
      <c r="A240" s="5">
        <v>309834.0</v>
      </c>
      <c r="B240" s="5" t="s">
        <v>247</v>
      </c>
      <c r="C240" s="6">
        <f t="array" ref="C240">XLOOKUP(A240, WorkforceSeniorityRank!A:A, WorkforceSeniorityRank!B:B, "", 0, 1)</f>
        <v>223</v>
      </c>
      <c r="D240" s="6" t="str">
        <f t="array" ref="D240">XLOOKUP(E240, RoleMaster!C:C, RoleMaster!H:H, "", 0, 1)</f>
        <v>909fe744-64e1-4430-af94-29049e4d5d61</v>
      </c>
      <c r="E240" s="6" t="str">
        <f t="array" ref="E240">XLOOKUP(A240, WorkforceRole!A:A, WorkforceRole!D:D, "", 0, 1)</f>
        <v>Truck Builder</v>
      </c>
      <c r="F240" s="7" t="str">
        <f t="array" ref="F240">XLOOKUP(A240, WorkforceCasualRank!A:A, WorkforceCasualRank!B:B, "", 0, 1)
</f>
        <v/>
      </c>
      <c r="G240" s="8" t="str">
        <f t="array" ref="G240">XLOOKUP(H240, GradeMaster!A:A, GradeMaster!B:B, "", 0, 1)</f>
        <v>4853a21f-bca1-407e-b7e1-d63f769a323e</v>
      </c>
      <c r="H240" s="6" t="str">
        <f t="array" ref="H240">XLOOKUP(A240, WorkforceGrade!A:A, WorkforceGrade!B:B, "", 0, 1)</f>
        <v>Grade 2</v>
      </c>
      <c r="I240" s="9" t="str">
        <f t="array" ref="I240">TEXTJOIN(",", TRUE, XLOOKUP(A240, WorkforceSkills!A:A, WorkforceSkills!C:C, "", 0, 1), XLOOKUP(A240, WorkforceSkills!A:A, WorkforceSkills!E:E, "", 0, 1), XLOOKUP(A240, WorkforceSkills!A:A, WorkforceSkills!G:G, "", 0, 1),  XLOOKUP(A240, WorkforceSkills!A:A, WorkforceSkills!I:I, "", 0, 1), XLOOKUP(A240, WorkforceSkills!A:A, WorkforceSkills!K:K, "", 0, 1), XLOOKUP(A240, WorkforceSkills!A:A, WorkforceSkills!M:M, "", 0, 1), XLOOKUP(A240, WorkforceSkills!A:A, WorkforceSkills!O:O, "", 0, 1), XLOOKUP(A240, WorkforceSkills!A:A, WorkforceSkills!Q:Q, "", 0, 1))
</f>
        <v/>
      </c>
    </row>
    <row r="241">
      <c r="A241" s="5">
        <v>309809.0</v>
      </c>
      <c r="B241" s="5" t="s">
        <v>248</v>
      </c>
      <c r="C241" s="6">
        <f t="array" ref="C241">XLOOKUP(A241, WorkforceSeniorityRank!A:A, WorkforceSeniorityRank!B:B, "", 0, 1)</f>
        <v>221</v>
      </c>
      <c r="D241" s="6" t="str">
        <f t="array" ref="D241">XLOOKUP(E241, RoleMaster!C:C, RoleMaster!H:H, "", 0, 1)</f>
        <v>909fe744-64e1-4430-af94-29049e4d5d61</v>
      </c>
      <c r="E241" s="6" t="str">
        <f t="array" ref="E241">XLOOKUP(A241, WorkforceRole!A:A, WorkforceRole!D:D, "", 0, 1)</f>
        <v>Truck Builder</v>
      </c>
      <c r="F241" s="7" t="str">
        <f t="array" ref="F241">XLOOKUP(A241, WorkforceCasualRank!A:A, WorkforceCasualRank!B:B, "", 0, 1)
</f>
        <v/>
      </c>
      <c r="G241" s="8" t="str">
        <f t="array" ref="G241">XLOOKUP(H241, GradeMaster!A:A, GradeMaster!B:B, "", 0, 1)</f>
        <v>4853a21f-bca1-407e-b7e1-d63f769a323e</v>
      </c>
      <c r="H241" s="6" t="str">
        <f t="array" ref="H241">XLOOKUP(A241, WorkforceGrade!A:A, WorkforceGrade!B:B, "", 0, 1)</f>
        <v>Grade 2</v>
      </c>
      <c r="I241" s="9" t="str">
        <f t="array" ref="I241">TEXTJOIN(",", TRUE, XLOOKUP(A241, WorkforceSkills!A:A, WorkforceSkills!C:C, "", 0, 1), XLOOKUP(A241, WorkforceSkills!A:A, WorkforceSkills!E:E, "", 0, 1), XLOOKUP(A241, WorkforceSkills!A:A, WorkforceSkills!G:G, "", 0, 1),  XLOOKUP(A241, WorkforceSkills!A:A, WorkforceSkills!I:I, "", 0, 1), XLOOKUP(A241, WorkforceSkills!A:A, WorkforceSkills!K:K, "", 0, 1), XLOOKUP(A241, WorkforceSkills!A:A, WorkforceSkills!M:M, "", 0, 1), XLOOKUP(A241, WorkforceSkills!A:A, WorkforceSkills!O:O, "", 0, 1), XLOOKUP(A241, WorkforceSkills!A:A, WorkforceSkills!Q:Q, "", 0, 1))
</f>
        <v/>
      </c>
    </row>
    <row r="242">
      <c r="A242" s="5">
        <v>309815.0</v>
      </c>
      <c r="B242" s="5" t="s">
        <v>249</v>
      </c>
      <c r="C242" s="6">
        <f t="array" ref="C242">XLOOKUP(A242, WorkforceSeniorityRank!A:A, WorkforceSeniorityRank!B:B, "", 0, 1)</f>
        <v>191</v>
      </c>
      <c r="D242" s="6" t="str">
        <f t="array" ref="D242">XLOOKUP(E242, RoleMaster!C:C, RoleMaster!H:H, "", 0, 1)</f>
        <v>909fe744-64e1-4430-af94-29049e4d5d61</v>
      </c>
      <c r="E242" s="6" t="str">
        <f t="array" ref="E242">XLOOKUP(A242, WorkforceRole!A:A, WorkforceRole!D:D, "", 0, 1)</f>
        <v>Truck Builder</v>
      </c>
      <c r="F242" s="7" t="str">
        <f t="array" ref="F242">XLOOKUP(A242, WorkforceCasualRank!A:A, WorkforceCasualRank!B:B, "", 0, 1)
</f>
        <v/>
      </c>
      <c r="G242" s="8" t="str">
        <f t="array" ref="G242">XLOOKUP(H242, GradeMaster!A:A, GradeMaster!B:B, "", 0, 1)</f>
        <v>4853a21f-bca1-407e-b7e1-d63f769a323e</v>
      </c>
      <c r="H242" s="6" t="str">
        <f t="array" ref="H242">XLOOKUP(A242, WorkforceGrade!A:A, WorkforceGrade!B:B, "", 0, 1)</f>
        <v>Grade 2</v>
      </c>
      <c r="I242" s="9" t="str">
        <f t="array" ref="I242">TEXTJOIN(",", TRUE, XLOOKUP(A242, WorkforceSkills!A:A, WorkforceSkills!C:C, "", 0, 1), XLOOKUP(A242, WorkforceSkills!A:A, WorkforceSkills!E:E, "", 0, 1), XLOOKUP(A242, WorkforceSkills!A:A, WorkforceSkills!G:G, "", 0, 1),  XLOOKUP(A242, WorkforceSkills!A:A, WorkforceSkills!I:I, "", 0, 1), XLOOKUP(A242, WorkforceSkills!A:A, WorkforceSkills!K:K, "", 0, 1), XLOOKUP(A242, WorkforceSkills!A:A, WorkforceSkills!M:M, "", 0, 1), XLOOKUP(A242, WorkforceSkills!A:A, WorkforceSkills!O:O, "", 0, 1), XLOOKUP(A242, WorkforceSkills!A:A, WorkforceSkills!Q:Q, "", 0, 1))
</f>
        <v/>
      </c>
    </row>
    <row r="243">
      <c r="A243" s="5">
        <v>309831.0</v>
      </c>
      <c r="B243" s="5" t="s">
        <v>250</v>
      </c>
      <c r="C243" s="6">
        <f t="array" ref="C243">XLOOKUP(A243, WorkforceSeniorityRank!A:A, WorkforceSeniorityRank!B:B, "", 0, 1)</f>
        <v>255</v>
      </c>
      <c r="D243" s="6" t="str">
        <f t="array" ref="D243">XLOOKUP(E243, RoleMaster!C:C, RoleMaster!H:H, "", 0, 1)</f>
        <v>866c9d0d-4f6a-4ca6-b352-9e186b2e8478</v>
      </c>
      <c r="E243" s="6" t="str">
        <f t="array" ref="E243">XLOOKUP(A243, WorkforceRole!A:A, WorkforceRole!D:D, "", 0, 1)</f>
        <v>LCV Serviceman</v>
      </c>
      <c r="F243" s="7">
        <f t="array" ref="F243">XLOOKUP(A243, WorkforceCasualRank!A:A, WorkforceCasualRank!B:B, "", 0, 1)
</f>
        <v>57</v>
      </c>
      <c r="G243" s="8" t="str">
        <f t="array" ref="G243">XLOOKUP(H243, GradeMaster!A:A, GradeMaster!B:B, "", 0, 1)</f>
        <v>3d17a6e1-bc94-4c7f-ad26-234ce6cd65be</v>
      </c>
      <c r="H243" s="6" t="str">
        <f t="array" ref="H243">XLOOKUP(A243, WorkforceGrade!A:A, WorkforceGrade!B:B, "", 0, 1)</f>
        <v>Grade 5</v>
      </c>
      <c r="I243" s="9" t="str">
        <f t="array" ref="I243">TEXTJOIN(",", TRUE, XLOOKUP(A243, WorkforceSkills!A:A, WorkforceSkills!C:C, "", 0, 1), XLOOKUP(A243, WorkforceSkills!A:A, WorkforceSkills!E:E, "", 0, 1), XLOOKUP(A243, WorkforceSkills!A:A, WorkforceSkills!G:G, "", 0, 1),  XLOOKUP(A243, WorkforceSkills!A:A, WorkforceSkills!I:I, "", 0, 1), XLOOKUP(A243, WorkforceSkills!A:A, WorkforceSkills!K:K, "", 0, 1), XLOOKUP(A243, WorkforceSkills!A:A, WorkforceSkills!M:M, "", 0, 1), XLOOKUP(A243, WorkforceSkills!A:A, WorkforceSkills!O:O, "", 0, 1), XLOOKUP(A243, WorkforceSkills!A:A, WorkforceSkills!Q:Q, "", 0, 1))
</f>
        <v>909fe744-64e1-4430-af94-29049e4d5d61,aea7ed55-e968-4172-83c7-16f869b186ae,2615173f-0c73-47c2-9e5e-71c4134616de,866c9d0d-4f6a-4ca6-b352-9e186b2e8478,b5bc5bd4-194b-41ab-8e3f-c45f25c028d0,4313bbc5-41fb-44dc-929a-99e224446525</v>
      </c>
    </row>
    <row r="244">
      <c r="A244" s="5">
        <v>309829.0</v>
      </c>
      <c r="B244" s="5" t="s">
        <v>251</v>
      </c>
      <c r="C244" s="6">
        <f t="array" ref="C244">XLOOKUP(A244, WorkforceSeniorityRank!A:A, WorkforceSeniorityRank!B:B, "", 0, 1)</f>
        <v>258</v>
      </c>
      <c r="D244" s="6" t="str">
        <f t="array" ref="D244">XLOOKUP(E244, RoleMaster!C:C, RoleMaster!H:H, "", 0, 1)</f>
        <v>b5bc5bd4-194b-41ab-8e3f-c45f25c028d0</v>
      </c>
      <c r="E244" s="6" t="str">
        <f t="array" ref="E244">XLOOKUP(A244, WorkforceRole!A:A, WorkforceRole!D:D, "", 0, 1)</f>
        <v>RT Serviceman</v>
      </c>
      <c r="F244" s="7">
        <f t="array" ref="F244">XLOOKUP(A244, WorkforceCasualRank!A:A, WorkforceCasualRank!B:B, "", 0, 1)
</f>
        <v>58</v>
      </c>
      <c r="G244" s="8" t="str">
        <f t="array" ref="G244">XLOOKUP(H244, GradeMaster!A:A, GradeMaster!B:B, "", 0, 1)</f>
        <v>3d17a6e1-bc94-4c7f-ad26-234ce6cd65be</v>
      </c>
      <c r="H244" s="6" t="str">
        <f t="array" ref="H244">XLOOKUP(A244, WorkforceGrade!A:A, WorkforceGrade!B:B, "", 0, 1)</f>
        <v>Grade 5</v>
      </c>
      <c r="I244" s="9" t="str">
        <f t="array" ref="I244">TEXTJOIN(",", TRUE, XLOOKUP(A244, WorkforceSkills!A:A, WorkforceSkills!C:C, "", 0, 1), XLOOKUP(A244, WorkforceSkills!A:A, WorkforceSkills!E:E, "", 0, 1), XLOOKUP(A244, WorkforceSkills!A:A, WorkforceSkills!G:G, "", 0, 1),  XLOOKUP(A244, WorkforceSkills!A:A, WorkforceSkills!I:I, "", 0, 1), XLOOKUP(A244, WorkforceSkills!A:A, WorkforceSkills!K:K, "", 0, 1), XLOOKUP(A244, WorkforceSkills!A:A, WorkforceSkills!M:M, "", 0, 1), XLOOKUP(A244, WorkforceSkills!A:A, WorkforceSkills!O:O, "", 0, 1), XLOOKUP(A244, WorkforceSkills!A:A, WorkforceSkills!Q:Q, "", 0, 1))
</f>
        <v>909fe744-64e1-4430-af94-29049e4d5d61,aea7ed55-e968-4172-83c7-16f869b186ae,2615173f-0c73-47c2-9e5e-71c4134616de,866c9d0d-4f6a-4ca6-b352-9e186b2e8478,dec8619b-903f-480e-a552-b9ad9b97025f,b5bc5bd4-194b-41ab-8e3f-c45f25c028d0,4313bbc5-41fb-44dc-929a-99e224446525</v>
      </c>
    </row>
    <row r="245">
      <c r="A245" s="5">
        <v>309810.0</v>
      </c>
      <c r="B245" s="5" t="s">
        <v>252</v>
      </c>
      <c r="C245" s="6">
        <f t="array" ref="C245">XLOOKUP(A245, WorkforceSeniorityRank!A:A, WorkforceSeniorityRank!B:B, "", 0, 1)</f>
        <v>222</v>
      </c>
      <c r="D245" s="6" t="str">
        <f t="array" ref="D245">XLOOKUP(E245, RoleMaster!C:C, RoleMaster!H:H, "", 0, 1)</f>
        <v>909fe744-64e1-4430-af94-29049e4d5d61</v>
      </c>
      <c r="E245" s="6" t="str">
        <f t="array" ref="E245">XLOOKUP(A245, WorkforceRole!A:A, WorkforceRole!D:D, "", 0, 1)</f>
        <v>Truck Builder</v>
      </c>
      <c r="F245" s="7" t="str">
        <f t="array" ref="F245">XLOOKUP(A245, WorkforceCasualRank!A:A, WorkforceCasualRank!B:B, "", 0, 1)
</f>
        <v/>
      </c>
      <c r="G245" s="8" t="str">
        <f t="array" ref="G245">XLOOKUP(H245, GradeMaster!A:A, GradeMaster!B:B, "", 0, 1)</f>
        <v>4853a21f-bca1-407e-b7e1-d63f769a323e</v>
      </c>
      <c r="H245" s="6" t="str">
        <f t="array" ref="H245">XLOOKUP(A245, WorkforceGrade!A:A, WorkforceGrade!B:B, "", 0, 1)</f>
        <v>Grade 2</v>
      </c>
      <c r="I245" s="9" t="str">
        <f t="array" ref="I245">TEXTJOIN(",", TRUE, XLOOKUP(A245, WorkforceSkills!A:A, WorkforceSkills!C:C, "", 0, 1), XLOOKUP(A245, WorkforceSkills!A:A, WorkforceSkills!E:E, "", 0, 1), XLOOKUP(A245, WorkforceSkills!A:A, WorkforceSkills!G:G, "", 0, 1),  XLOOKUP(A245, WorkforceSkills!A:A, WorkforceSkills!I:I, "", 0, 1), XLOOKUP(A245, WorkforceSkills!A:A, WorkforceSkills!K:K, "", 0, 1), XLOOKUP(A245, WorkforceSkills!A:A, WorkforceSkills!M:M, "", 0, 1), XLOOKUP(A245, WorkforceSkills!A:A, WorkforceSkills!O:O, "", 0, 1), XLOOKUP(A245, WorkforceSkills!A:A, WorkforceSkills!Q:Q, "", 0, 1))
</f>
        <v/>
      </c>
    </row>
    <row r="246">
      <c r="A246" s="5">
        <v>309833.0</v>
      </c>
      <c r="B246" s="5" t="s">
        <v>253</v>
      </c>
      <c r="C246" s="6">
        <f t="array" ref="C246">XLOOKUP(A246, WorkforceSeniorityRank!A:A, WorkforceSeniorityRank!B:B, "", 0, 1)</f>
        <v>180</v>
      </c>
      <c r="D246" s="6" t="str">
        <f t="array" ref="D246">XLOOKUP(E246, RoleMaster!C:C, RoleMaster!H:H, "", 0, 1)</f>
        <v>909fe744-64e1-4430-af94-29049e4d5d61</v>
      </c>
      <c r="E246" s="6" t="str">
        <f t="array" ref="E246">XLOOKUP(A246, WorkforceRole!A:A, WorkforceRole!D:D, "", 0, 1)</f>
        <v>Truck Builder</v>
      </c>
      <c r="F246" s="7" t="str">
        <f t="array" ref="F246">XLOOKUP(A246, WorkforceCasualRank!A:A, WorkforceCasualRank!B:B, "", 0, 1)
</f>
        <v/>
      </c>
      <c r="G246" s="8" t="str">
        <f t="array" ref="G246">XLOOKUP(H246, GradeMaster!A:A, GradeMaster!B:B, "", 0, 1)</f>
        <v>4853a21f-bca1-407e-b7e1-d63f769a323e</v>
      </c>
      <c r="H246" s="6" t="str">
        <f t="array" ref="H246">XLOOKUP(A246, WorkforceGrade!A:A, WorkforceGrade!B:B, "", 0, 1)</f>
        <v>Grade 2</v>
      </c>
      <c r="I246" s="9" t="str">
        <f t="array" ref="I246">TEXTJOIN(",", TRUE, XLOOKUP(A246, WorkforceSkills!A:A, WorkforceSkills!C:C, "", 0, 1), XLOOKUP(A246, WorkforceSkills!A:A, WorkforceSkills!E:E, "", 0, 1), XLOOKUP(A246, WorkforceSkills!A:A, WorkforceSkills!G:G, "", 0, 1),  XLOOKUP(A246, WorkforceSkills!A:A, WorkforceSkills!I:I, "", 0, 1), XLOOKUP(A246, WorkforceSkills!A:A, WorkforceSkills!K:K, "", 0, 1), XLOOKUP(A246, WorkforceSkills!A:A, WorkforceSkills!M:M, "", 0, 1), XLOOKUP(A246, WorkforceSkills!A:A, WorkforceSkills!O:O, "", 0, 1), XLOOKUP(A246, WorkforceSkills!A:A, WorkforceSkills!Q:Q, "", 0, 1))
</f>
        <v/>
      </c>
    </row>
    <row r="247">
      <c r="A247" s="5">
        <v>309838.0</v>
      </c>
      <c r="B247" s="5" t="s">
        <v>254</v>
      </c>
      <c r="C247" s="6">
        <f t="array" ref="C247">XLOOKUP(A247, WorkforceSeniorityRank!A:A, WorkforceSeniorityRank!B:B, "", 0, 1)</f>
        <v>158</v>
      </c>
      <c r="D247" s="6" t="str">
        <f t="array" ref="D247">XLOOKUP(E247, RoleMaster!C:C, RoleMaster!H:H, "", 0, 1)</f>
        <v>2615173f-0c73-47c2-9e5e-71c4134616de</v>
      </c>
      <c r="E247" s="6" t="str">
        <f t="array" ref="E247">XLOOKUP(A247, WorkforceRole!A:A, WorkforceRole!D:D, "", 0, 1)</f>
        <v>LCV Builder</v>
      </c>
      <c r="F247" s="7" t="str">
        <f t="array" ref="F247">XLOOKUP(A247, WorkforceCasualRank!A:A, WorkforceCasualRank!B:B, "", 0, 1)
</f>
        <v/>
      </c>
      <c r="G247" s="8" t="str">
        <f t="array" ref="G247">XLOOKUP(H247, GradeMaster!A:A, GradeMaster!B:B, "", 0, 1)</f>
        <v>4853a21f-bca1-407e-b7e1-d63f769a323e</v>
      </c>
      <c r="H247" s="6" t="str">
        <f t="array" ref="H247">XLOOKUP(A247, WorkforceGrade!A:A, WorkforceGrade!B:B, "", 0, 1)</f>
        <v>Grade 2</v>
      </c>
      <c r="I247" s="9" t="str">
        <f t="array" ref="I247">TEXTJOIN(",", TRUE, XLOOKUP(A247, WorkforceSkills!A:A, WorkforceSkills!C:C, "", 0, 1), XLOOKUP(A247, WorkforceSkills!A:A, WorkforceSkills!E:E, "", 0, 1), XLOOKUP(A247, WorkforceSkills!A:A, WorkforceSkills!G:G, "", 0, 1),  XLOOKUP(A247, WorkforceSkills!A:A, WorkforceSkills!I:I, "", 0, 1), XLOOKUP(A247, WorkforceSkills!A:A, WorkforceSkills!K:K, "", 0, 1), XLOOKUP(A247, WorkforceSkills!A:A, WorkforceSkills!M:M, "", 0, 1), XLOOKUP(A247, WorkforceSkills!A:A, WorkforceSkills!O:O, "", 0, 1), XLOOKUP(A247, WorkforceSkills!A:A, WorkforceSkills!Q:Q, "", 0, 1))
</f>
        <v/>
      </c>
    </row>
    <row r="248">
      <c r="A248" s="5">
        <v>309808.0</v>
      </c>
      <c r="B248" s="5" t="s">
        <v>255</v>
      </c>
      <c r="C248" s="6">
        <f t="array" ref="C248">XLOOKUP(A248, WorkforceSeniorityRank!A:A, WorkforceSeniorityRank!B:B, "", 0, 1)</f>
        <v>341</v>
      </c>
      <c r="D248" s="6" t="str">
        <f t="array" ref="D248">XLOOKUP(E248, RoleMaster!C:C, RoleMaster!H:H, "", 0, 1)</f>
        <v>687f3dde-d1ad-4f4b-8c60-91a31eefb0fc</v>
      </c>
      <c r="E248" s="6" t="str">
        <f t="array" ref="E248">XLOOKUP(A248, WorkforceRole!A:A, WorkforceRole!D:D, "", 0, 1)</f>
        <v>Tyre Trucker</v>
      </c>
      <c r="F248" s="7">
        <f t="array" ref="F248">XLOOKUP(A248, WorkforceCasualRank!A:A, WorkforceCasualRank!B:B, "", 0, 1)
</f>
        <v>59</v>
      </c>
      <c r="G248" s="8" t="str">
        <f t="array" ref="G248">XLOOKUP(H248, GradeMaster!A:A, GradeMaster!B:B, "", 0, 1)</f>
        <v>6bb027c9-c54d-45fc-9887-0bacc308d30a</v>
      </c>
      <c r="H248" s="6" t="str">
        <f t="array" ref="H248">XLOOKUP(A248, WorkforceGrade!A:A, WorkforceGrade!B:B, "", 0, 1)</f>
        <v>Grade 6</v>
      </c>
      <c r="I248" s="9" t="str">
        <f t="array" ref="I248">TEXTJOIN(",", TRUE, XLOOKUP(A248, WorkforceSkills!A:A, WorkforceSkills!C:C, "", 0, 1), XLOOKUP(A248, WorkforceSkills!A:A, WorkforceSkills!E:E, "", 0, 1), XLOOKUP(A248, WorkforceSkills!A:A, WorkforceSkills!G:G, "", 0, 1),  XLOOKUP(A248, WorkforceSkills!A:A, WorkforceSkills!I:I, "", 0, 1), XLOOKUP(A248, WorkforceSkills!A:A, WorkforceSkills!K:K, "", 0, 1), XLOOKUP(A248, WorkforceSkills!A:A, WorkforceSkills!M:M, "", 0, 1), XLOOKUP(A248, WorkforceSkills!A:A, WorkforceSkills!O:O, "", 0, 1), XLOOKUP(A248, WorkforceSkills!A:A, WorkforceSkills!Q:Q, "", 0, 1))
</f>
        <v>aea7ed55-e968-4172-83c7-16f869b186ae,2615173f-0c73-47c2-9e5e-71c4134616de,866c9d0d-4f6a-4ca6-b352-9e186b2e8478,b5bc5bd4-194b-41ab-8e3f-c45f25c028d0,4313bbc5-41fb-44dc-929a-99e224446525</v>
      </c>
    </row>
    <row r="249">
      <c r="A249" s="5">
        <v>309819.0</v>
      </c>
      <c r="B249" s="5" t="s">
        <v>256</v>
      </c>
      <c r="C249" s="6">
        <f t="array" ref="C249">XLOOKUP(A249, WorkforceSeniorityRank!A:A, WorkforceSeniorityRank!B:B, "", 0, 1)</f>
        <v>181</v>
      </c>
      <c r="D249" s="6" t="str">
        <f t="array" ref="D249">XLOOKUP(E249, RoleMaster!C:C, RoleMaster!H:H, "", 0, 1)</f>
        <v>909fe744-64e1-4430-af94-29049e4d5d61</v>
      </c>
      <c r="E249" s="6" t="str">
        <f t="array" ref="E249">XLOOKUP(A249, WorkforceRole!A:A, WorkforceRole!D:D, "", 0, 1)</f>
        <v>Truck Builder</v>
      </c>
      <c r="F249" s="7" t="str">
        <f t="array" ref="F249">XLOOKUP(A249, WorkforceCasualRank!A:A, WorkforceCasualRank!B:B, "", 0, 1)
</f>
        <v/>
      </c>
      <c r="G249" s="8" t="str">
        <f t="array" ref="G249">XLOOKUP(H249, GradeMaster!A:A, GradeMaster!B:B, "", 0, 1)</f>
        <v>4853a21f-bca1-407e-b7e1-d63f769a323e</v>
      </c>
      <c r="H249" s="6" t="str">
        <f t="array" ref="H249">XLOOKUP(A249, WorkforceGrade!A:A, WorkforceGrade!B:B, "", 0, 1)</f>
        <v>Grade 2</v>
      </c>
      <c r="I249" s="9" t="str">
        <f t="array" ref="I249">TEXTJOIN(",", TRUE, XLOOKUP(A249, WorkforceSkills!A:A, WorkforceSkills!C:C, "", 0, 1), XLOOKUP(A249, WorkforceSkills!A:A, WorkforceSkills!E:E, "", 0, 1), XLOOKUP(A249, WorkforceSkills!A:A, WorkforceSkills!G:G, "", 0, 1),  XLOOKUP(A249, WorkforceSkills!A:A, WorkforceSkills!I:I, "", 0, 1), XLOOKUP(A249, WorkforceSkills!A:A, WorkforceSkills!K:K, "", 0, 1), XLOOKUP(A249, WorkforceSkills!A:A, WorkforceSkills!M:M, "", 0, 1), XLOOKUP(A249, WorkforceSkills!A:A, WorkforceSkills!O:O, "", 0, 1), XLOOKUP(A249, WorkforceSkills!A:A, WorkforceSkills!Q:Q, "", 0, 1))
</f>
        <v/>
      </c>
    </row>
    <row r="250">
      <c r="A250" s="5">
        <v>309860.0</v>
      </c>
      <c r="B250" s="5" t="s">
        <v>257</v>
      </c>
      <c r="C250" s="6">
        <f t="array" ref="C250">XLOOKUP(A250, WorkforceSeniorityRank!A:A, WorkforceSeniorityRank!B:B, "", 0, 1)</f>
        <v>202</v>
      </c>
      <c r="D250" s="6" t="str">
        <f t="array" ref="D250">XLOOKUP(E250, RoleMaster!C:C, RoleMaster!H:H, "", 0, 1)</f>
        <v>909fe744-64e1-4430-af94-29049e4d5d61</v>
      </c>
      <c r="E250" s="6" t="str">
        <f t="array" ref="E250">XLOOKUP(A250, WorkforceRole!A:A, WorkforceRole!D:D, "", 0, 1)</f>
        <v>Truck Builder</v>
      </c>
      <c r="F250" s="7" t="str">
        <f t="array" ref="F250">XLOOKUP(A250, WorkforceCasualRank!A:A, WorkforceCasualRank!B:B, "", 0, 1)
</f>
        <v/>
      </c>
      <c r="G250" s="8" t="str">
        <f t="array" ref="G250">XLOOKUP(H250, GradeMaster!A:A, GradeMaster!B:B, "", 0, 1)</f>
        <v>4853a21f-bca1-407e-b7e1-d63f769a323e</v>
      </c>
      <c r="H250" s="6" t="str">
        <f t="array" ref="H250">XLOOKUP(A250, WorkforceGrade!A:A, WorkforceGrade!B:B, "", 0, 1)</f>
        <v>Grade 2</v>
      </c>
      <c r="I250" s="9" t="str">
        <f t="array" ref="I250">TEXTJOIN(",", TRUE, XLOOKUP(A250, WorkforceSkills!A:A, WorkforceSkills!C:C, "", 0, 1), XLOOKUP(A250, WorkforceSkills!A:A, WorkforceSkills!E:E, "", 0, 1), XLOOKUP(A250, WorkforceSkills!A:A, WorkforceSkills!G:G, "", 0, 1),  XLOOKUP(A250, WorkforceSkills!A:A, WorkforceSkills!I:I, "", 0, 1), XLOOKUP(A250, WorkforceSkills!A:A, WorkforceSkills!K:K, "", 0, 1), XLOOKUP(A250, WorkforceSkills!A:A, WorkforceSkills!M:M, "", 0, 1), XLOOKUP(A250, WorkforceSkills!A:A, WorkforceSkills!O:O, "", 0, 1), XLOOKUP(A250, WorkforceSkills!A:A, WorkforceSkills!Q:Q, "", 0, 1))
</f>
        <v/>
      </c>
    </row>
    <row r="251">
      <c r="A251" s="5">
        <v>310173.0</v>
      </c>
      <c r="B251" s="5" t="s">
        <v>258</v>
      </c>
      <c r="C251" s="6">
        <f t="array" ref="C251">XLOOKUP(A251, WorkforceSeniorityRank!A:A, WorkforceSeniorityRank!B:B, "", 0, 1)</f>
        <v>338</v>
      </c>
      <c r="D251" s="6" t="str">
        <f t="array" ref="D251">XLOOKUP(E251, RoleMaster!C:C, RoleMaster!H:H, "", 0, 1)</f>
        <v>aea7ed55-e968-4172-83c7-16f869b186ae</v>
      </c>
      <c r="E251" s="6" t="str">
        <f t="array" ref="E251">XLOOKUP(A251, WorkforceRole!A:A, WorkforceRole!D:D, "", 0, 1)</f>
        <v>Truck Serviceman</v>
      </c>
      <c r="F251" s="7">
        <f t="array" ref="F251">XLOOKUP(A251, WorkforceCasualRank!A:A, WorkforceCasualRank!B:B, "", 0, 1)
</f>
        <v>60</v>
      </c>
      <c r="G251" s="8" t="str">
        <f t="array" ref="G251">XLOOKUP(H251, GradeMaster!A:A, GradeMaster!B:B, "", 0, 1)</f>
        <v>6bb027c9-c54d-45fc-9887-0bacc308d30a</v>
      </c>
      <c r="H251" s="6" t="str">
        <f t="array" ref="H251">XLOOKUP(A251, WorkforceGrade!A:A, WorkforceGrade!B:B, "", 0, 1)</f>
        <v>Grade 6</v>
      </c>
      <c r="I251" s="9" t="str">
        <f t="array" ref="I251">TEXTJOIN(",", TRUE, XLOOKUP(A251, WorkforceSkills!A:A, WorkforceSkills!C:C, "", 0, 1), XLOOKUP(A251, WorkforceSkills!A:A, WorkforceSkills!E:E, "", 0, 1), XLOOKUP(A251, WorkforceSkills!A:A, WorkforceSkills!G:G, "", 0, 1),  XLOOKUP(A251, WorkforceSkills!A:A, WorkforceSkills!I:I, "", 0, 1), XLOOKUP(A251, WorkforceSkills!A:A, WorkforceSkills!K:K, "", 0, 1), XLOOKUP(A251, WorkforceSkills!A:A, WorkforceSkills!M:M, "", 0, 1), XLOOKUP(A251, WorkforceSkills!A:A, WorkforceSkills!O:O, "", 0, 1), XLOOKUP(A251, WorkforceSkills!A:A, WorkforceSkills!Q:Q, "", 0, 1))
</f>
        <v>aea7ed55-e968-4172-83c7-16f869b186ae,866c9d0d-4f6a-4ca6-b352-9e186b2e8478,b5bc5bd4-194b-41ab-8e3f-c45f25c028d0,4313bbc5-41fb-44dc-929a-99e224446525</v>
      </c>
    </row>
    <row r="252">
      <c r="A252" s="5">
        <v>309863.0</v>
      </c>
      <c r="B252" s="5" t="s">
        <v>259</v>
      </c>
      <c r="C252" s="6">
        <f t="array" ref="C252">XLOOKUP(A252, WorkforceSeniorityRank!A:A, WorkforceSeniorityRank!B:B, "", 0, 1)</f>
        <v>182</v>
      </c>
      <c r="D252" s="6" t="str">
        <f t="array" ref="D252">XLOOKUP(E252, RoleMaster!C:C, RoleMaster!H:H, "", 0, 1)</f>
        <v>dec8619b-903f-480e-a552-b9ad9b97025f</v>
      </c>
      <c r="E252" s="6" t="str">
        <f t="array" ref="E252">XLOOKUP(A252, WorkforceRole!A:A, WorkforceRole!D:D, "", 0, 1)</f>
        <v>RT Builder</v>
      </c>
      <c r="F252" s="7" t="str">
        <f t="array" ref="F252">XLOOKUP(A252, WorkforceCasualRank!A:A, WorkforceCasualRank!B:B, "", 0, 1)
</f>
        <v/>
      </c>
      <c r="G252" s="8" t="str">
        <f t="array" ref="G252">XLOOKUP(H252, GradeMaster!A:A, GradeMaster!B:B, "", 0, 1)</f>
        <v>4853a21f-bca1-407e-b7e1-d63f769a323e</v>
      </c>
      <c r="H252" s="6" t="str">
        <f t="array" ref="H252">XLOOKUP(A252, WorkforceGrade!A:A, WorkforceGrade!B:B, "", 0, 1)</f>
        <v>Grade 2</v>
      </c>
      <c r="I252" s="9" t="str">
        <f t="array" ref="I252">TEXTJOIN(",", TRUE, XLOOKUP(A252, WorkforceSkills!A:A, WorkforceSkills!C:C, "", 0, 1), XLOOKUP(A252, WorkforceSkills!A:A, WorkforceSkills!E:E, "", 0, 1), XLOOKUP(A252, WorkforceSkills!A:A, WorkforceSkills!G:G, "", 0, 1),  XLOOKUP(A252, WorkforceSkills!A:A, WorkforceSkills!I:I, "", 0, 1), XLOOKUP(A252, WorkforceSkills!A:A, WorkforceSkills!K:K, "", 0, 1), XLOOKUP(A252, WorkforceSkills!A:A, WorkforceSkills!M:M, "", 0, 1), XLOOKUP(A252, WorkforceSkills!A:A, WorkforceSkills!O:O, "", 0, 1), XLOOKUP(A252, WorkforceSkills!A:A, WorkforceSkills!Q:Q, "", 0, 1))
</f>
        <v/>
      </c>
    </row>
    <row r="253">
      <c r="A253" s="5">
        <v>309854.0</v>
      </c>
      <c r="B253" s="5" t="s">
        <v>260</v>
      </c>
      <c r="C253" s="6">
        <f t="array" ref="C253">XLOOKUP(A253, WorkforceSeniorityRank!A:A, WorkforceSeniorityRank!B:B, "", 0, 1)</f>
        <v>339</v>
      </c>
      <c r="D253" s="6" t="str">
        <f t="array" ref="D253">XLOOKUP(E253, RoleMaster!C:C, RoleMaster!H:H, "", 0, 1)</f>
        <v>aea7ed55-e968-4172-83c7-16f869b186ae</v>
      </c>
      <c r="E253" s="6" t="str">
        <f t="array" ref="E253">XLOOKUP(A253, WorkforceRole!A:A, WorkforceRole!D:D, "", 0, 1)</f>
        <v>Truck Serviceman</v>
      </c>
      <c r="F253" s="7">
        <f t="array" ref="F253">XLOOKUP(A253, WorkforceCasualRank!A:A, WorkforceCasualRank!B:B, "", 0, 1)
</f>
        <v>61</v>
      </c>
      <c r="G253" s="8" t="str">
        <f t="array" ref="G253">XLOOKUP(H253, GradeMaster!A:A, GradeMaster!B:B, "", 0, 1)</f>
        <v>6bb027c9-c54d-45fc-9887-0bacc308d30a</v>
      </c>
      <c r="H253" s="6" t="str">
        <f t="array" ref="H253">XLOOKUP(A253, WorkforceGrade!A:A, WorkforceGrade!B:B, "", 0, 1)</f>
        <v>Grade 6</v>
      </c>
      <c r="I253" s="9" t="str">
        <f t="array" ref="I253">TEXTJOIN(",", TRUE, XLOOKUP(A253, WorkforceSkills!A:A, WorkforceSkills!C:C, "", 0, 1), XLOOKUP(A253, WorkforceSkills!A:A, WorkforceSkills!E:E, "", 0, 1), XLOOKUP(A253, WorkforceSkills!A:A, WorkforceSkills!G:G, "", 0, 1),  XLOOKUP(A253, WorkforceSkills!A:A, WorkforceSkills!I:I, "", 0, 1), XLOOKUP(A253, WorkforceSkills!A:A, WorkforceSkills!K:K, "", 0, 1), XLOOKUP(A253, WorkforceSkills!A:A, WorkforceSkills!M:M, "", 0, 1), XLOOKUP(A253, WorkforceSkills!A:A, WorkforceSkills!O:O, "", 0, 1), XLOOKUP(A253, WorkforceSkills!A:A, WorkforceSkills!Q:Q, "", 0, 1))
</f>
        <v>aea7ed55-e968-4172-83c7-16f869b186ae,866c9d0d-4f6a-4ca6-b352-9e186b2e8478,b5bc5bd4-194b-41ab-8e3f-c45f25c028d0,4313bbc5-41fb-44dc-929a-99e224446525</v>
      </c>
    </row>
    <row r="254">
      <c r="A254" s="5">
        <v>309865.0</v>
      </c>
      <c r="B254" s="5" t="s">
        <v>261</v>
      </c>
      <c r="C254" s="6">
        <f t="array" ref="C254">XLOOKUP(A254, WorkforceSeniorityRank!A:A, WorkforceSeniorityRank!B:B, "", 0, 1)</f>
        <v>256</v>
      </c>
      <c r="D254" s="6" t="str">
        <f t="array" ref="D254">XLOOKUP(E254, RoleMaster!C:C, RoleMaster!H:H, "", 0, 1)</f>
        <v>866c9d0d-4f6a-4ca6-b352-9e186b2e8478</v>
      </c>
      <c r="E254" s="6" t="str">
        <f t="array" ref="E254">XLOOKUP(A254, WorkforceRole!A:A, WorkforceRole!D:D, "", 0, 1)</f>
        <v>LCV Serviceman</v>
      </c>
      <c r="F254" s="7">
        <f t="array" ref="F254">XLOOKUP(A254, WorkforceCasualRank!A:A, WorkforceCasualRank!B:B, "", 0, 1)
</f>
        <v>62</v>
      </c>
      <c r="G254" s="8" t="str">
        <f t="array" ref="G254">XLOOKUP(H254, GradeMaster!A:A, GradeMaster!B:B, "", 0, 1)</f>
        <v>3d17a6e1-bc94-4c7f-ad26-234ce6cd65be</v>
      </c>
      <c r="H254" s="6" t="str">
        <f t="array" ref="H254">XLOOKUP(A254, WorkforceGrade!A:A, WorkforceGrade!B:B, "", 0, 1)</f>
        <v>Grade 5</v>
      </c>
      <c r="I254" s="9" t="str">
        <f t="array" ref="I254">TEXTJOIN(",", TRUE, XLOOKUP(A254, WorkforceSkills!A:A, WorkforceSkills!C:C, "", 0, 1), XLOOKUP(A254, WorkforceSkills!A:A, WorkforceSkills!E:E, "", 0, 1), XLOOKUP(A254, WorkforceSkills!A:A, WorkforceSkills!G:G, "", 0, 1),  XLOOKUP(A254, WorkforceSkills!A:A, WorkforceSkills!I:I, "", 0, 1), XLOOKUP(A254, WorkforceSkills!A:A, WorkforceSkills!K:K, "", 0, 1), XLOOKUP(A254, WorkforceSkills!A:A, WorkforceSkills!M:M, "", 0, 1), XLOOKUP(A254, WorkforceSkills!A:A, WorkforceSkills!O:O, "", 0, 1), XLOOKUP(A254, WorkforceSkills!A:A, WorkforceSkills!Q:Q, "", 0, 1))
</f>
        <v>909fe744-64e1-4430-af94-29049e4d5d61,aea7ed55-e968-4172-83c7-16f869b186ae,2615173f-0c73-47c2-9e5e-71c4134616de,866c9d0d-4f6a-4ca6-b352-9e186b2e8478,b5bc5bd4-194b-41ab-8e3f-c45f25c028d0,4313bbc5-41fb-44dc-929a-99e224446525</v>
      </c>
    </row>
    <row r="255">
      <c r="A255" s="5">
        <v>309856.0</v>
      </c>
      <c r="B255" s="5" t="s">
        <v>262</v>
      </c>
      <c r="C255" s="6">
        <f t="array" ref="C255">XLOOKUP(A255, WorkforceSeniorityRank!A:A, WorkforceSeniorityRank!B:B, "", 0, 1)</f>
        <v>156</v>
      </c>
      <c r="D255" s="6" t="str">
        <f t="array" ref="D255">XLOOKUP(E255, RoleMaster!C:C, RoleMaster!H:H, "", 0, 1)</f>
        <v>2615173f-0c73-47c2-9e5e-71c4134616de</v>
      </c>
      <c r="E255" s="6" t="str">
        <f t="array" ref="E255">XLOOKUP(A255, WorkforceRole!A:A, WorkforceRole!D:D, "", 0, 1)</f>
        <v>LCV Builder</v>
      </c>
      <c r="F255" s="7" t="str">
        <f t="array" ref="F255">XLOOKUP(A255, WorkforceCasualRank!A:A, WorkforceCasualRank!B:B, "", 0, 1)
</f>
        <v/>
      </c>
      <c r="G255" s="8" t="str">
        <f t="array" ref="G255">XLOOKUP(H255, GradeMaster!A:A, GradeMaster!B:B, "", 0, 1)</f>
        <v>4853a21f-bca1-407e-b7e1-d63f769a323e</v>
      </c>
      <c r="H255" s="6" t="str">
        <f t="array" ref="H255">XLOOKUP(A255, WorkforceGrade!A:A, WorkforceGrade!B:B, "", 0, 1)</f>
        <v>Grade 2</v>
      </c>
      <c r="I255" s="9" t="str">
        <f t="array" ref="I255">TEXTJOIN(",", TRUE, XLOOKUP(A255, WorkforceSkills!A:A, WorkforceSkills!C:C, "", 0, 1), XLOOKUP(A255, WorkforceSkills!A:A, WorkforceSkills!E:E, "", 0, 1), XLOOKUP(A255, WorkforceSkills!A:A, WorkforceSkills!G:G, "", 0, 1),  XLOOKUP(A255, WorkforceSkills!A:A, WorkforceSkills!I:I, "", 0, 1), XLOOKUP(A255, WorkforceSkills!A:A, WorkforceSkills!K:K, "", 0, 1), XLOOKUP(A255, WorkforceSkills!A:A, WorkforceSkills!M:M, "", 0, 1), XLOOKUP(A255, WorkforceSkills!A:A, WorkforceSkills!O:O, "", 0, 1), XLOOKUP(A255, WorkforceSkills!A:A, WorkforceSkills!Q:Q, "", 0, 1))
</f>
        <v/>
      </c>
    </row>
    <row r="256">
      <c r="A256" s="5">
        <v>309837.0</v>
      </c>
      <c r="B256" s="5" t="s">
        <v>263</v>
      </c>
      <c r="C256" s="6">
        <f t="array" ref="C256">XLOOKUP(A256, WorkforceSeniorityRank!A:A, WorkforceSeniorityRank!B:B, "", 0, 1)</f>
        <v>340</v>
      </c>
      <c r="D256" s="6" t="str">
        <f t="array" ref="D256">XLOOKUP(E256, RoleMaster!C:C, RoleMaster!H:H, "", 0, 1)</f>
        <v>aea7ed55-e968-4172-83c7-16f869b186ae</v>
      </c>
      <c r="E256" s="6" t="str">
        <f t="array" ref="E256">XLOOKUP(A256, WorkforceRole!A:A, WorkforceRole!D:D, "", 0, 1)</f>
        <v>Truck Serviceman</v>
      </c>
      <c r="F256" s="7">
        <f t="array" ref="F256">XLOOKUP(A256, WorkforceCasualRank!A:A, WorkforceCasualRank!B:B, "", 0, 1)
</f>
        <v>63</v>
      </c>
      <c r="G256" s="8" t="str">
        <f t="array" ref="G256">XLOOKUP(H256, GradeMaster!A:A, GradeMaster!B:B, "", 0, 1)</f>
        <v>6bb027c9-c54d-45fc-9887-0bacc308d30a</v>
      </c>
      <c r="H256" s="6" t="str">
        <f t="array" ref="H256">XLOOKUP(A256, WorkforceGrade!A:A, WorkforceGrade!B:B, "", 0, 1)</f>
        <v>Grade 6</v>
      </c>
      <c r="I256" s="9" t="str">
        <f t="array" ref="I256">TEXTJOIN(",", TRUE, XLOOKUP(A256, WorkforceSkills!A:A, WorkforceSkills!C:C, "", 0, 1), XLOOKUP(A256, WorkforceSkills!A:A, WorkforceSkills!E:E, "", 0, 1), XLOOKUP(A256, WorkforceSkills!A:A, WorkforceSkills!G:G, "", 0, 1),  XLOOKUP(A256, WorkforceSkills!A:A, WorkforceSkills!I:I, "", 0, 1), XLOOKUP(A256, WorkforceSkills!A:A, WorkforceSkills!K:K, "", 0, 1), XLOOKUP(A256, WorkforceSkills!A:A, WorkforceSkills!M:M, "", 0, 1), XLOOKUP(A256, WorkforceSkills!A:A, WorkforceSkills!O:O, "", 0, 1), XLOOKUP(A256, WorkforceSkills!A:A, WorkforceSkills!Q:Q, "", 0, 1))
</f>
        <v>aea7ed55-e968-4172-83c7-16f869b186ae,866c9d0d-4f6a-4ca6-b352-9e186b2e8478,b5bc5bd4-194b-41ab-8e3f-c45f25c028d0,4313bbc5-41fb-44dc-929a-99e224446525</v>
      </c>
    </row>
    <row r="257">
      <c r="A257" s="5">
        <v>310169.0</v>
      </c>
      <c r="B257" s="5" t="s">
        <v>264</v>
      </c>
      <c r="C257" s="6">
        <f t="array" ref="C257">XLOOKUP(A257, WorkforceSeniorityRank!A:A, WorkforceSeniorityRank!B:B, "", 0, 1)</f>
        <v>257</v>
      </c>
      <c r="D257" s="6" t="str">
        <f t="array" ref="D257">XLOOKUP(E257, RoleMaster!C:C, RoleMaster!H:H, "", 0, 1)</f>
        <v>866c9d0d-4f6a-4ca6-b352-9e186b2e8478</v>
      </c>
      <c r="E257" s="6" t="str">
        <f t="array" ref="E257">XLOOKUP(A257, WorkforceRole!A:A, WorkforceRole!D:D, "", 0, 1)</f>
        <v>LCV Serviceman</v>
      </c>
      <c r="F257" s="7">
        <f t="array" ref="F257">XLOOKUP(A257, WorkforceCasualRank!A:A, WorkforceCasualRank!B:B, "", 0, 1)
</f>
        <v>64</v>
      </c>
      <c r="G257" s="8" t="str">
        <f t="array" ref="G257">XLOOKUP(H257, GradeMaster!A:A, GradeMaster!B:B, "", 0, 1)</f>
        <v>3d17a6e1-bc94-4c7f-ad26-234ce6cd65be</v>
      </c>
      <c r="H257" s="6" t="str">
        <f t="array" ref="H257">XLOOKUP(A257, WorkforceGrade!A:A, WorkforceGrade!B:B, "", 0, 1)</f>
        <v>Grade 5</v>
      </c>
      <c r="I257" s="9" t="str">
        <f t="array" ref="I257">TEXTJOIN(",", TRUE, XLOOKUP(A257, WorkforceSkills!A:A, WorkforceSkills!C:C, "", 0, 1), XLOOKUP(A257, WorkforceSkills!A:A, WorkforceSkills!E:E, "", 0, 1), XLOOKUP(A257, WorkforceSkills!A:A, WorkforceSkills!G:G, "", 0, 1),  XLOOKUP(A257, WorkforceSkills!A:A, WorkforceSkills!I:I, "", 0, 1), XLOOKUP(A257, WorkforceSkills!A:A, WorkforceSkills!K:K, "", 0, 1), XLOOKUP(A257, WorkforceSkills!A:A, WorkforceSkills!M:M, "", 0, 1), XLOOKUP(A257, WorkforceSkills!A:A, WorkforceSkills!O:O, "", 0, 1), XLOOKUP(A257, WorkforceSkills!A:A, WorkforceSkills!Q:Q, "", 0, 1))
</f>
        <v>909fe744-64e1-4430-af94-29049e4d5d61,aea7ed55-e968-4172-83c7-16f869b186ae,2615173f-0c73-47c2-9e5e-71c4134616de,866c9d0d-4f6a-4ca6-b352-9e186b2e8478,b5bc5bd4-194b-41ab-8e3f-c45f25c028d0,4313bbc5-41fb-44dc-929a-99e224446525</v>
      </c>
    </row>
    <row r="258">
      <c r="A258" s="5">
        <v>310269.0</v>
      </c>
      <c r="B258" s="5" t="s">
        <v>265</v>
      </c>
      <c r="C258" s="6">
        <f t="array" ref="C258">XLOOKUP(A258, WorkforceSeniorityRank!A:A, WorkforceSeniorityRank!B:B, "", 0, 1)</f>
        <v>157</v>
      </c>
      <c r="D258" s="6" t="str">
        <f t="array" ref="D258">XLOOKUP(E258, RoleMaster!C:C, RoleMaster!H:H, "", 0, 1)</f>
        <v>2615173f-0c73-47c2-9e5e-71c4134616de</v>
      </c>
      <c r="E258" s="6" t="str">
        <f t="array" ref="E258">XLOOKUP(A258, WorkforceRole!A:A, WorkforceRole!D:D, "", 0, 1)</f>
        <v>LCV Builder</v>
      </c>
      <c r="F258" s="7" t="str">
        <f t="array" ref="F258">XLOOKUP(A258, WorkforceCasualRank!A:A, WorkforceCasualRank!B:B, "", 0, 1)
</f>
        <v/>
      </c>
      <c r="G258" s="8" t="str">
        <f t="array" ref="G258">XLOOKUP(H258, GradeMaster!A:A, GradeMaster!B:B, "", 0, 1)</f>
        <v>4853a21f-bca1-407e-b7e1-d63f769a323e</v>
      </c>
      <c r="H258" s="6" t="str">
        <f t="array" ref="H258">XLOOKUP(A258, WorkforceGrade!A:A, WorkforceGrade!B:B, "", 0, 1)</f>
        <v>Grade 2</v>
      </c>
      <c r="I258" s="9" t="str">
        <f t="array" ref="I258">TEXTJOIN(",", TRUE, XLOOKUP(A258, WorkforceSkills!A:A, WorkforceSkills!C:C, "", 0, 1), XLOOKUP(A258, WorkforceSkills!A:A, WorkforceSkills!E:E, "", 0, 1), XLOOKUP(A258, WorkforceSkills!A:A, WorkforceSkills!G:G, "", 0, 1),  XLOOKUP(A258, WorkforceSkills!A:A, WorkforceSkills!I:I, "", 0, 1), XLOOKUP(A258, WorkforceSkills!A:A, WorkforceSkills!K:K, "", 0, 1), XLOOKUP(A258, WorkforceSkills!A:A, WorkforceSkills!M:M, "", 0, 1), XLOOKUP(A258, WorkforceSkills!A:A, WorkforceSkills!O:O, "", 0, 1), XLOOKUP(A258, WorkforceSkills!A:A, WorkforceSkills!Q:Q, "", 0, 1))
</f>
        <v/>
      </c>
    </row>
    <row r="259">
      <c r="A259" s="5">
        <v>310496.0</v>
      </c>
      <c r="B259" s="5" t="s">
        <v>266</v>
      </c>
      <c r="C259" s="6">
        <f t="array" ref="C259">XLOOKUP(A259, WorkforceSeniorityRank!A:A, WorkforceSeniorityRank!B:B, "", 0, 1)</f>
        <v>344</v>
      </c>
      <c r="D259" s="6" t="str">
        <f t="array" ref="D259">XLOOKUP(E259, RoleMaster!C:C, RoleMaster!H:H, "", 0, 1)</f>
        <v>aea7ed55-e968-4172-83c7-16f869b186ae</v>
      </c>
      <c r="E259" s="6" t="str">
        <f t="array" ref="E259">XLOOKUP(A259, WorkforceRole!A:A, WorkforceRole!D:D, "", 0, 1)</f>
        <v>Truck Serviceman</v>
      </c>
      <c r="F259" s="7">
        <f t="array" ref="F259">XLOOKUP(A259, WorkforceCasualRank!A:A, WorkforceCasualRank!B:B, "", 0, 1)
</f>
        <v>65</v>
      </c>
      <c r="G259" s="8" t="str">
        <f t="array" ref="G259">XLOOKUP(H259, GradeMaster!A:A, GradeMaster!B:B, "", 0, 1)</f>
        <v>6bb027c9-c54d-45fc-9887-0bacc308d30a</v>
      </c>
      <c r="H259" s="6" t="str">
        <f t="array" ref="H259">XLOOKUP(A259, WorkforceGrade!A:A, WorkforceGrade!B:B, "", 0, 1)</f>
        <v>Grade 6</v>
      </c>
      <c r="I259" s="9" t="str">
        <f t="array" ref="I259">TEXTJOIN(",", TRUE, XLOOKUP(A259, WorkforceSkills!A:A, WorkforceSkills!C:C, "", 0, 1), XLOOKUP(A259, WorkforceSkills!A:A, WorkforceSkills!E:E, "", 0, 1), XLOOKUP(A259, WorkforceSkills!A:A, WorkforceSkills!G:G, "", 0, 1),  XLOOKUP(A259, WorkforceSkills!A:A, WorkforceSkills!I:I, "", 0, 1), XLOOKUP(A259, WorkforceSkills!A:A, WorkforceSkills!K:K, "", 0, 1), XLOOKUP(A259, WorkforceSkills!A:A, WorkforceSkills!M:M, "", 0, 1), XLOOKUP(A259, WorkforceSkills!A:A, WorkforceSkills!O:O, "", 0, 1), XLOOKUP(A259, WorkforceSkills!A:A, WorkforceSkills!Q:Q, "", 0, 1))
</f>
        <v>aea7ed55-e968-4172-83c7-16f869b186ae,866c9d0d-4f6a-4ca6-b352-9e186b2e8478,b5bc5bd4-194b-41ab-8e3f-c45f25c028d0,4313bbc5-41fb-44dc-929a-99e224446525</v>
      </c>
    </row>
    <row r="260">
      <c r="A260" s="5">
        <v>310498.0</v>
      </c>
      <c r="B260" s="5" t="s">
        <v>267</v>
      </c>
      <c r="C260" s="6">
        <f t="array" ref="C260">XLOOKUP(A260, WorkforceSeniorityRank!A:A, WorkforceSeniorityRank!B:B, "", 0, 1)</f>
        <v>348</v>
      </c>
      <c r="D260" s="6" t="str">
        <f t="array" ref="D260">XLOOKUP(E260, RoleMaster!C:C, RoleMaster!H:H, "", 0, 1)</f>
        <v>687f3dde-d1ad-4f4b-8c60-91a31eefb0fc</v>
      </c>
      <c r="E260" s="6" t="str">
        <f t="array" ref="E260">XLOOKUP(A260, WorkforceRole!A:A, WorkforceRole!D:D, "", 0, 1)</f>
        <v>Tyre Trucker</v>
      </c>
      <c r="F260" s="7">
        <f t="array" ref="F260">XLOOKUP(A260, WorkforceCasualRank!A:A, WorkforceCasualRank!B:B, "", 0, 1)
</f>
        <v>66</v>
      </c>
      <c r="G260" s="8" t="str">
        <f t="array" ref="G260">XLOOKUP(H260, GradeMaster!A:A, GradeMaster!B:B, "", 0, 1)</f>
        <v>6bb027c9-c54d-45fc-9887-0bacc308d30a</v>
      </c>
      <c r="H260" s="6" t="str">
        <f t="array" ref="H260">XLOOKUP(A260, WorkforceGrade!A:A, WorkforceGrade!B:B, "", 0, 1)</f>
        <v>Grade 6</v>
      </c>
      <c r="I260" s="9" t="str">
        <f t="array" ref="I260">TEXTJOIN(",", TRUE, XLOOKUP(A260, WorkforceSkills!A:A, WorkforceSkills!C:C, "", 0, 1), XLOOKUP(A260, WorkforceSkills!A:A, WorkforceSkills!E:E, "", 0, 1), XLOOKUP(A260, WorkforceSkills!A:A, WorkforceSkills!G:G, "", 0, 1),  XLOOKUP(A260, WorkforceSkills!A:A, WorkforceSkills!I:I, "", 0, 1), XLOOKUP(A260, WorkforceSkills!A:A, WorkforceSkills!K:K, "", 0, 1), XLOOKUP(A260, WorkforceSkills!A:A, WorkforceSkills!M:M, "", 0, 1), XLOOKUP(A260, WorkforceSkills!A:A, WorkforceSkills!O:O, "", 0, 1), XLOOKUP(A260, WorkforceSkills!A:A, WorkforceSkills!Q:Q, "", 0, 1))
</f>
        <v>aea7ed55-e968-4172-83c7-16f869b186ae,866c9d0d-4f6a-4ca6-b352-9e186b2e8478,b5bc5bd4-194b-41ab-8e3f-c45f25c028d0,4313bbc5-41fb-44dc-929a-99e224446525</v>
      </c>
    </row>
    <row r="261">
      <c r="A261" s="5">
        <v>310492.0</v>
      </c>
      <c r="B261" s="5" t="s">
        <v>268</v>
      </c>
      <c r="C261" s="6">
        <f t="array" ref="C261">XLOOKUP(A261, WorkforceSeniorityRank!A:A, WorkforceSeniorityRank!B:B, "", 0, 1)</f>
        <v>345</v>
      </c>
      <c r="D261" s="6" t="str">
        <f t="array" ref="D261">XLOOKUP(E261, RoleMaster!C:C, RoleMaster!H:H, "", 0, 1)</f>
        <v>687f3dde-d1ad-4f4b-8c60-91a31eefb0fc</v>
      </c>
      <c r="E261" s="6" t="str">
        <f t="array" ref="E261">XLOOKUP(A261, WorkforceRole!A:A, WorkforceRole!D:D, "", 0, 1)</f>
        <v>Tyre Trucker</v>
      </c>
      <c r="F261" s="7">
        <f t="array" ref="F261">XLOOKUP(A261, WorkforceCasualRank!A:A, WorkforceCasualRank!B:B, "", 0, 1)
</f>
        <v>67</v>
      </c>
      <c r="G261" s="8" t="str">
        <f t="array" ref="G261">XLOOKUP(H261, GradeMaster!A:A, GradeMaster!B:B, "", 0, 1)</f>
        <v>6bb027c9-c54d-45fc-9887-0bacc308d30a</v>
      </c>
      <c r="H261" s="6" t="str">
        <f t="array" ref="H261">XLOOKUP(A261, WorkforceGrade!A:A, WorkforceGrade!B:B, "", 0, 1)</f>
        <v>Grade 6</v>
      </c>
      <c r="I261" s="9" t="str">
        <f t="array" ref="I261">TEXTJOIN(",", TRUE, XLOOKUP(A261, WorkforceSkills!A:A, WorkforceSkills!C:C, "", 0, 1), XLOOKUP(A261, WorkforceSkills!A:A, WorkforceSkills!E:E, "", 0, 1), XLOOKUP(A261, WorkforceSkills!A:A, WorkforceSkills!G:G, "", 0, 1),  XLOOKUP(A261, WorkforceSkills!A:A, WorkforceSkills!I:I, "", 0, 1), XLOOKUP(A261, WorkforceSkills!A:A, WorkforceSkills!K:K, "", 0, 1), XLOOKUP(A261, WorkforceSkills!A:A, WorkforceSkills!M:M, "", 0, 1), XLOOKUP(A261, WorkforceSkills!A:A, WorkforceSkills!O:O, "", 0, 1), XLOOKUP(A261, WorkforceSkills!A:A, WorkforceSkills!Q:Q, "", 0, 1))
</f>
        <v>aea7ed55-e968-4172-83c7-16f869b186ae,2615173f-0c73-47c2-9e5e-71c4134616de,866c9d0d-4f6a-4ca6-b352-9e186b2e8478,b5bc5bd4-194b-41ab-8e3f-c45f25c028d0,4313bbc5-41fb-44dc-929a-99e224446525</v>
      </c>
    </row>
    <row r="262">
      <c r="A262" s="5">
        <v>310493.0</v>
      </c>
      <c r="B262" s="5" t="s">
        <v>269</v>
      </c>
      <c r="C262" s="6">
        <f t="array" ref="C262">XLOOKUP(A262, WorkforceSeniorityRank!A:A, WorkforceSeniorityRank!B:B, "", 0, 1)</f>
        <v>351</v>
      </c>
      <c r="D262" s="6" t="str">
        <f t="array" ref="D262">XLOOKUP(E262, RoleMaster!C:C, RoleMaster!H:H, "", 0, 1)</f>
        <v>aea7ed55-e968-4172-83c7-16f869b186ae</v>
      </c>
      <c r="E262" s="6" t="str">
        <f t="array" ref="E262">XLOOKUP(A262, WorkforceRole!A:A, WorkforceRole!D:D, "", 0, 1)</f>
        <v>Truck Serviceman</v>
      </c>
      <c r="F262" s="7">
        <f t="array" ref="F262">XLOOKUP(A262, WorkforceCasualRank!A:A, WorkforceCasualRank!B:B, "", 0, 1)
</f>
        <v>68</v>
      </c>
      <c r="G262" s="8" t="str">
        <f t="array" ref="G262">XLOOKUP(H262, GradeMaster!A:A, GradeMaster!B:B, "", 0, 1)</f>
        <v>6bb027c9-c54d-45fc-9887-0bacc308d30a</v>
      </c>
      <c r="H262" s="6" t="str">
        <f t="array" ref="H262">XLOOKUP(A262, WorkforceGrade!A:A, WorkforceGrade!B:B, "", 0, 1)</f>
        <v>Grade 6</v>
      </c>
      <c r="I262" s="9" t="str">
        <f t="array" ref="I262">TEXTJOIN(",", TRUE, XLOOKUP(A262, WorkforceSkills!A:A, WorkforceSkills!C:C, "", 0, 1), XLOOKUP(A262, WorkforceSkills!A:A, WorkforceSkills!E:E, "", 0, 1), XLOOKUP(A262, WorkforceSkills!A:A, WorkforceSkills!G:G, "", 0, 1),  XLOOKUP(A262, WorkforceSkills!A:A, WorkforceSkills!I:I, "", 0, 1), XLOOKUP(A262, WorkforceSkills!A:A, WorkforceSkills!K:K, "", 0, 1), XLOOKUP(A262, WorkforceSkills!A:A, WorkforceSkills!M:M, "", 0, 1), XLOOKUP(A262, WorkforceSkills!A:A, WorkforceSkills!O:O, "", 0, 1), XLOOKUP(A262, WorkforceSkills!A:A, WorkforceSkills!Q:Q, "", 0, 1))
</f>
        <v/>
      </c>
    </row>
    <row r="263">
      <c r="A263" s="5">
        <v>310487.0</v>
      </c>
      <c r="B263" s="5" t="s">
        <v>270</v>
      </c>
      <c r="C263" s="6">
        <f t="array" ref="C263">XLOOKUP(A263, WorkforceSeniorityRank!A:A, WorkforceSeniorityRank!B:B, "", 0, 1)</f>
        <v>346</v>
      </c>
      <c r="D263" s="6" t="str">
        <f t="array" ref="D263">XLOOKUP(E263, RoleMaster!C:C, RoleMaster!H:H, "", 0, 1)</f>
        <v>aea7ed55-e968-4172-83c7-16f869b186ae</v>
      </c>
      <c r="E263" s="6" t="str">
        <f t="array" ref="E263">XLOOKUP(A263, WorkforceRole!A:A, WorkforceRole!D:D, "", 0, 1)</f>
        <v>Truck Serviceman</v>
      </c>
      <c r="F263" s="7">
        <f t="array" ref="F263">XLOOKUP(A263, WorkforceCasualRank!A:A, WorkforceCasualRank!B:B, "", 0, 1)
</f>
        <v>69</v>
      </c>
      <c r="G263" s="8" t="str">
        <f t="array" ref="G263">XLOOKUP(H263, GradeMaster!A:A, GradeMaster!B:B, "", 0, 1)</f>
        <v>6bb027c9-c54d-45fc-9887-0bacc308d30a</v>
      </c>
      <c r="H263" s="6" t="str">
        <f t="array" ref="H263">XLOOKUP(A263, WorkforceGrade!A:A, WorkforceGrade!B:B, "", 0, 1)</f>
        <v>Grade 6</v>
      </c>
      <c r="I263" s="9" t="str">
        <f t="array" ref="I263">TEXTJOIN(",", TRUE, XLOOKUP(A263, WorkforceSkills!A:A, WorkforceSkills!C:C, "", 0, 1), XLOOKUP(A263, WorkforceSkills!A:A, WorkforceSkills!E:E, "", 0, 1), XLOOKUP(A263, WorkforceSkills!A:A, WorkforceSkills!G:G, "", 0, 1),  XLOOKUP(A263, WorkforceSkills!A:A, WorkforceSkills!I:I, "", 0, 1), XLOOKUP(A263, WorkforceSkills!A:A, WorkforceSkills!K:K, "", 0, 1), XLOOKUP(A263, WorkforceSkills!A:A, WorkforceSkills!M:M, "", 0, 1), XLOOKUP(A263, WorkforceSkills!A:A, WorkforceSkills!O:O, "", 0, 1), XLOOKUP(A263, WorkforceSkills!A:A, WorkforceSkills!Q:Q, "", 0, 1))
</f>
        <v>aea7ed55-e968-4172-83c7-16f869b186ae,866c9d0d-4f6a-4ca6-b352-9e186b2e8478,b5bc5bd4-194b-41ab-8e3f-c45f25c028d0,4313bbc5-41fb-44dc-929a-99e224446525</v>
      </c>
    </row>
    <row r="264">
      <c r="A264" s="5">
        <v>310500.0</v>
      </c>
      <c r="B264" s="5" t="s">
        <v>271</v>
      </c>
      <c r="C264" s="6">
        <f t="array" ref="C264">XLOOKUP(A264, WorkforceSeniorityRank!A:A, WorkforceSeniorityRank!B:B, "", 0, 1)</f>
        <v>288</v>
      </c>
      <c r="D264" s="6" t="str">
        <f t="array" ref="D264">XLOOKUP(E264, RoleMaster!C:C, RoleMaster!H:H, "", 0, 1)</f>
        <v/>
      </c>
      <c r="E264" s="6" t="str">
        <f t="array" ref="E264">XLOOKUP(A264, WorkforceRole!A:A, WorkforceRole!D:D, "", 0, 1)</f>
        <v/>
      </c>
      <c r="F264" s="7">
        <f t="array" ref="F264">XLOOKUP(A264, WorkforceCasualRank!A:A, WorkforceCasualRank!B:B, "", 0, 1)
</f>
        <v>70</v>
      </c>
      <c r="G264" s="8" t="str">
        <f t="array" ref="G264">XLOOKUP(H264, GradeMaster!A:A, GradeMaster!B:B, "", 0, 1)</f>
        <v>3d17a6e1-bc94-4c7f-ad26-234ce6cd65be</v>
      </c>
      <c r="H264" s="6" t="str">
        <f t="array" ref="H264">XLOOKUP(A264, WorkforceGrade!A:A, WorkforceGrade!B:B, "", 0, 1)</f>
        <v>Grade 5</v>
      </c>
      <c r="I264" s="9" t="str">
        <f t="array" ref="I264">TEXTJOIN(",", TRUE, XLOOKUP(A264, WorkforceSkills!A:A, WorkforceSkills!C:C, "", 0, 1), XLOOKUP(A264, WorkforceSkills!A:A, WorkforceSkills!E:E, "", 0, 1), XLOOKUP(A264, WorkforceSkills!A:A, WorkforceSkills!G:G, "", 0, 1),  XLOOKUP(A264, WorkforceSkills!A:A, WorkforceSkills!I:I, "", 0, 1), XLOOKUP(A264, WorkforceSkills!A:A, WorkforceSkills!K:K, "", 0, 1), XLOOKUP(A264, WorkforceSkills!A:A, WorkforceSkills!M:M, "", 0, 1), XLOOKUP(A264, WorkforceSkills!A:A, WorkforceSkills!O:O, "", 0, 1), XLOOKUP(A264, WorkforceSkills!A:A, WorkforceSkills!Q:Q, "", 0, 1))
</f>
        <v>909fe744-64e1-4430-af94-29049e4d5d61,aea7ed55-e968-4172-83c7-16f869b186ae,2615173f-0c73-47c2-9e5e-71c4134616de,866c9d0d-4f6a-4ca6-b352-9e186b2e8478,b5bc5bd4-194b-41ab-8e3f-c45f25c028d0,4313bbc5-41fb-44dc-929a-99e224446525</v>
      </c>
    </row>
    <row r="265">
      <c r="A265" s="5">
        <v>310486.0</v>
      </c>
      <c r="B265" s="5" t="s">
        <v>272</v>
      </c>
      <c r="C265" s="6">
        <f t="array" ref="C265">XLOOKUP(A265, WorkforceSeniorityRank!A:A, WorkforceSeniorityRank!B:B, "", 0, 1)</f>
        <v>263</v>
      </c>
      <c r="D265" s="6" t="str">
        <f t="array" ref="D265">XLOOKUP(E265, RoleMaster!C:C, RoleMaster!H:H, "", 0, 1)</f>
        <v>866c9d0d-4f6a-4ca6-b352-9e186b2e8478</v>
      </c>
      <c r="E265" s="6" t="str">
        <f t="array" ref="E265">XLOOKUP(A265, WorkforceRole!A:A, WorkforceRole!D:D, "", 0, 1)</f>
        <v>LCV Serviceman</v>
      </c>
      <c r="F265" s="7">
        <f t="array" ref="F265">XLOOKUP(A265, WorkforceCasualRank!A:A, WorkforceCasualRank!B:B, "", 0, 1)
</f>
        <v>71</v>
      </c>
      <c r="G265" s="8" t="str">
        <f t="array" ref="G265">XLOOKUP(H265, GradeMaster!A:A, GradeMaster!B:B, "", 0, 1)</f>
        <v>3d17a6e1-bc94-4c7f-ad26-234ce6cd65be</v>
      </c>
      <c r="H265" s="6" t="str">
        <f t="array" ref="H265">XLOOKUP(A265, WorkforceGrade!A:A, WorkforceGrade!B:B, "", 0, 1)</f>
        <v>Grade 5</v>
      </c>
      <c r="I265" s="9" t="str">
        <f t="array" ref="I265">TEXTJOIN(",", TRUE, XLOOKUP(A265, WorkforceSkills!A:A, WorkforceSkills!C:C, "", 0, 1), XLOOKUP(A265, WorkforceSkills!A:A, WorkforceSkills!E:E, "", 0, 1), XLOOKUP(A265, WorkforceSkills!A:A, WorkforceSkills!G:G, "", 0, 1),  XLOOKUP(A265, WorkforceSkills!A:A, WorkforceSkills!I:I, "", 0, 1), XLOOKUP(A265, WorkforceSkills!A:A, WorkforceSkills!K:K, "", 0, 1), XLOOKUP(A265, WorkforceSkills!A:A, WorkforceSkills!M:M, "", 0, 1), XLOOKUP(A265, WorkforceSkills!A:A, WorkforceSkills!O:O, "", 0, 1), XLOOKUP(A265, WorkforceSkills!A:A, WorkforceSkills!Q:Q, "", 0, 1))
</f>
        <v>aea7ed55-e968-4172-83c7-16f869b186ae,2615173f-0c73-47c2-9e5e-71c4134616de,866c9d0d-4f6a-4ca6-b352-9e186b2e8478,b5bc5bd4-194b-41ab-8e3f-c45f25c028d0,4313bbc5-41fb-44dc-929a-99e224446525</v>
      </c>
    </row>
    <row r="266">
      <c r="A266" s="5">
        <v>310506.0</v>
      </c>
      <c r="B266" s="5" t="s">
        <v>273</v>
      </c>
      <c r="C266" s="6">
        <f t="array" ref="C266">XLOOKUP(A266, WorkforceSeniorityRank!A:A, WorkforceSeniorityRank!B:B, "", 0, 1)</f>
        <v>352</v>
      </c>
      <c r="D266" s="6" t="str">
        <f t="array" ref="D266">XLOOKUP(E266, RoleMaster!C:C, RoleMaster!H:H, "", 0, 1)</f>
        <v>aea7ed55-e968-4172-83c7-16f869b186ae</v>
      </c>
      <c r="E266" s="6" t="str">
        <f t="array" ref="E266">XLOOKUP(A266, WorkforceRole!A:A, WorkforceRole!D:D, "", 0, 1)</f>
        <v>Truck Serviceman</v>
      </c>
      <c r="F266" s="7">
        <f t="array" ref="F266">XLOOKUP(A266, WorkforceCasualRank!A:A, WorkforceCasualRank!B:B, "", 0, 1)
</f>
        <v>72</v>
      </c>
      <c r="G266" s="8" t="str">
        <f t="array" ref="G266">XLOOKUP(H266, GradeMaster!A:A, GradeMaster!B:B, "", 0, 1)</f>
        <v>6bb027c9-c54d-45fc-9887-0bacc308d30a</v>
      </c>
      <c r="H266" s="6" t="str">
        <f t="array" ref="H266">XLOOKUP(A266, WorkforceGrade!A:A, WorkforceGrade!B:B, "", 0, 1)</f>
        <v>Grade 6</v>
      </c>
      <c r="I266" s="9" t="str">
        <f t="array" ref="I266">TEXTJOIN(",", TRUE, XLOOKUP(A266, WorkforceSkills!A:A, WorkforceSkills!C:C, "", 0, 1), XLOOKUP(A266, WorkforceSkills!A:A, WorkforceSkills!E:E, "", 0, 1), XLOOKUP(A266, WorkforceSkills!A:A, WorkforceSkills!G:G, "", 0, 1),  XLOOKUP(A266, WorkforceSkills!A:A, WorkforceSkills!I:I, "", 0, 1), XLOOKUP(A266, WorkforceSkills!A:A, WorkforceSkills!K:K, "", 0, 1), XLOOKUP(A266, WorkforceSkills!A:A, WorkforceSkills!M:M, "", 0, 1), XLOOKUP(A266, WorkforceSkills!A:A, WorkforceSkills!O:O, "", 0, 1), XLOOKUP(A266, WorkforceSkills!A:A, WorkforceSkills!Q:Q, "", 0, 1))
</f>
        <v>909fe744-64e1-4430-af94-29049e4d5d61,aea7ed55-e968-4172-83c7-16f869b186ae,866c9d0d-4f6a-4ca6-b352-9e186b2e8478,b5bc5bd4-194b-41ab-8e3f-c45f25c028d0,4313bbc5-41fb-44dc-929a-99e224446525</v>
      </c>
    </row>
    <row r="267">
      <c r="A267" s="5">
        <v>309904.0</v>
      </c>
      <c r="B267" s="5" t="s">
        <v>274</v>
      </c>
      <c r="C267" s="6">
        <f t="array" ref="C267">XLOOKUP(A267, WorkforceSeniorityRank!A:A, WorkforceSeniorityRank!B:B, "", 0, 1)</f>
        <v>195</v>
      </c>
      <c r="D267" s="6" t="str">
        <f t="array" ref="D267">XLOOKUP(E267, RoleMaster!C:C, RoleMaster!H:H, "", 0, 1)</f>
        <v>909fe744-64e1-4430-af94-29049e4d5d61</v>
      </c>
      <c r="E267" s="6" t="str">
        <f t="array" ref="E267">XLOOKUP(A267, WorkforceRole!A:A, WorkforceRole!D:D, "", 0, 1)</f>
        <v>Truck Builder</v>
      </c>
      <c r="F267" s="7" t="str">
        <f t="array" ref="F267">XLOOKUP(A267, WorkforceCasualRank!A:A, WorkforceCasualRank!B:B, "", 0, 1)
</f>
        <v/>
      </c>
      <c r="G267" s="8" t="str">
        <f t="array" ref="G267">XLOOKUP(H267, GradeMaster!A:A, GradeMaster!B:B, "", 0, 1)</f>
        <v>4853a21f-bca1-407e-b7e1-d63f769a323e</v>
      </c>
      <c r="H267" s="6" t="str">
        <f t="array" ref="H267">XLOOKUP(A267, WorkforceGrade!A:A, WorkforceGrade!B:B, "", 0, 1)</f>
        <v>Grade 2</v>
      </c>
      <c r="I267" s="9" t="str">
        <f t="array" ref="I267">TEXTJOIN(",", TRUE, XLOOKUP(A267, WorkforceSkills!A:A, WorkforceSkills!C:C, "", 0, 1), XLOOKUP(A267, WorkforceSkills!A:A, WorkforceSkills!E:E, "", 0, 1), XLOOKUP(A267, WorkforceSkills!A:A, WorkforceSkills!G:G, "", 0, 1),  XLOOKUP(A267, WorkforceSkills!A:A, WorkforceSkills!I:I, "", 0, 1), XLOOKUP(A267, WorkforceSkills!A:A, WorkforceSkills!K:K, "", 0, 1), XLOOKUP(A267, WorkforceSkills!A:A, WorkforceSkills!M:M, "", 0, 1), XLOOKUP(A267, WorkforceSkills!A:A, WorkforceSkills!O:O, "", 0, 1), XLOOKUP(A267, WorkforceSkills!A:A, WorkforceSkills!Q:Q, "", 0, 1))
</f>
        <v/>
      </c>
    </row>
    <row r="268">
      <c r="A268" s="5">
        <v>309906.0</v>
      </c>
      <c r="B268" s="5" t="s">
        <v>275</v>
      </c>
      <c r="C268" s="6">
        <f t="array" ref="C268">XLOOKUP(A268, WorkforceSeniorityRank!A:A, WorkforceSeniorityRank!B:B, "", 0, 1)</f>
        <v>196</v>
      </c>
      <c r="D268" s="6" t="str">
        <f t="array" ref="D268">XLOOKUP(E268, RoleMaster!C:C, RoleMaster!H:H, "", 0, 1)</f>
        <v>909fe744-64e1-4430-af94-29049e4d5d61</v>
      </c>
      <c r="E268" s="6" t="str">
        <f t="array" ref="E268">XLOOKUP(A268, WorkforceRole!A:A, WorkforceRole!D:D, "", 0, 1)</f>
        <v>Truck Builder</v>
      </c>
      <c r="F268" s="7" t="str">
        <f t="array" ref="F268">XLOOKUP(A268, WorkforceCasualRank!A:A, WorkforceCasualRank!B:B, "", 0, 1)
</f>
        <v/>
      </c>
      <c r="G268" s="8" t="str">
        <f t="array" ref="G268">XLOOKUP(H268, GradeMaster!A:A, GradeMaster!B:B, "", 0, 1)</f>
        <v>4853a21f-bca1-407e-b7e1-d63f769a323e</v>
      </c>
      <c r="H268" s="6" t="str">
        <f t="array" ref="H268">XLOOKUP(A268, WorkforceGrade!A:A, WorkforceGrade!B:B, "", 0, 1)</f>
        <v>Grade 2</v>
      </c>
      <c r="I268" s="9" t="str">
        <f t="array" ref="I268">TEXTJOIN(",", TRUE, XLOOKUP(A268, WorkforceSkills!A:A, WorkforceSkills!C:C, "", 0, 1), XLOOKUP(A268, WorkforceSkills!A:A, WorkforceSkills!E:E, "", 0, 1), XLOOKUP(A268, WorkforceSkills!A:A, WorkforceSkills!G:G, "", 0, 1),  XLOOKUP(A268, WorkforceSkills!A:A, WorkforceSkills!I:I, "", 0, 1), XLOOKUP(A268, WorkforceSkills!A:A, WorkforceSkills!K:K, "", 0, 1), XLOOKUP(A268, WorkforceSkills!A:A, WorkforceSkills!M:M, "", 0, 1), XLOOKUP(A268, WorkforceSkills!A:A, WorkforceSkills!O:O, "", 0, 1), XLOOKUP(A268, WorkforceSkills!A:A, WorkforceSkills!Q:Q, "", 0, 1))
</f>
        <v/>
      </c>
    </row>
    <row r="269">
      <c r="A269" s="5">
        <v>309901.0</v>
      </c>
      <c r="B269" s="5" t="s">
        <v>276</v>
      </c>
      <c r="C269" s="6">
        <f t="array" ref="C269">XLOOKUP(A269, WorkforceSeniorityRank!A:A, WorkforceSeniorityRank!B:B, "", 0, 1)</f>
        <v>259</v>
      </c>
      <c r="D269" s="6" t="str">
        <f t="array" ref="D269">XLOOKUP(E269, RoleMaster!C:C, RoleMaster!H:H, "", 0, 1)</f>
        <v>4313bbc5-41fb-44dc-929a-99e224446525</v>
      </c>
      <c r="E269" s="6" t="str">
        <f t="array" ref="E269">XLOOKUP(A269, WorkforceRole!A:A, WorkforceRole!D:D, "", 0, 1)</f>
        <v>OTR Serviceman</v>
      </c>
      <c r="F269" s="7">
        <f t="array" ref="F269">XLOOKUP(A269, WorkforceCasualRank!A:A, WorkforceCasualRank!B:B, "", 0, 1)
</f>
        <v>73</v>
      </c>
      <c r="G269" s="8" t="str">
        <f t="array" ref="G269">XLOOKUP(H269, GradeMaster!A:A, GradeMaster!B:B, "", 0, 1)</f>
        <v>3d17a6e1-bc94-4c7f-ad26-234ce6cd65be</v>
      </c>
      <c r="H269" s="6" t="str">
        <f t="array" ref="H269">XLOOKUP(A269, WorkforceGrade!A:A, WorkforceGrade!B:B, "", 0, 1)</f>
        <v>Grade 5</v>
      </c>
      <c r="I269" s="9" t="str">
        <f t="array" ref="I269">TEXTJOIN(",", TRUE, XLOOKUP(A269, WorkforceSkills!A:A, WorkforceSkills!C:C, "", 0, 1), XLOOKUP(A269, WorkforceSkills!A:A, WorkforceSkills!E:E, "", 0, 1), XLOOKUP(A269, WorkforceSkills!A:A, WorkforceSkills!G:G, "", 0, 1),  XLOOKUP(A269, WorkforceSkills!A:A, WorkforceSkills!I:I, "", 0, 1), XLOOKUP(A269, WorkforceSkills!A:A, WorkforceSkills!K:K, "", 0, 1), XLOOKUP(A269, WorkforceSkills!A:A, WorkforceSkills!M:M, "", 0, 1), XLOOKUP(A269, WorkforceSkills!A:A, WorkforceSkills!O:O, "", 0, 1), XLOOKUP(A269, WorkforceSkills!A:A, WorkforceSkills!Q:Q, "", 0, 1))
</f>
        <v>909fe744-64e1-4430-af94-29049e4d5d61,aea7ed55-e968-4172-83c7-16f869b186ae,2615173f-0c73-47c2-9e5e-71c4134616de,866c9d0d-4f6a-4ca6-b352-9e186b2e8478,b5bc5bd4-194b-41ab-8e3f-c45f25c028d0,02277ce1-f087-4cbe-9f34-70b6fbc21924,4313bbc5-41fb-44dc-929a-99e224446525</v>
      </c>
    </row>
    <row r="270">
      <c r="A270" s="5">
        <v>309894.0</v>
      </c>
      <c r="B270" s="5" t="s">
        <v>277</v>
      </c>
      <c r="C270" s="6">
        <f t="array" ref="C270">XLOOKUP(A270, WorkforceSeniorityRank!A:A, WorkforceSeniorityRank!B:B, "", 0, 1)</f>
        <v>260</v>
      </c>
      <c r="D270" s="6" t="str">
        <f t="array" ref="D270">XLOOKUP(E270, RoleMaster!C:C, RoleMaster!H:H, "", 0, 1)</f>
        <v>4313bbc5-41fb-44dc-929a-99e224446525</v>
      </c>
      <c r="E270" s="6" t="str">
        <f t="array" ref="E270">XLOOKUP(A270, WorkforceRole!A:A, WorkforceRole!D:D, "", 0, 1)</f>
        <v>OTR Serviceman</v>
      </c>
      <c r="F270" s="7">
        <f t="array" ref="F270">XLOOKUP(A270, WorkforceCasualRank!A:A, WorkforceCasualRank!B:B, "", 0, 1)
</f>
        <v>74</v>
      </c>
      <c r="G270" s="8" t="str">
        <f t="array" ref="G270">XLOOKUP(H270, GradeMaster!A:A, GradeMaster!B:B, "", 0, 1)</f>
        <v>3d17a6e1-bc94-4c7f-ad26-234ce6cd65be</v>
      </c>
      <c r="H270" s="6" t="str">
        <f t="array" ref="H270">XLOOKUP(A270, WorkforceGrade!A:A, WorkforceGrade!B:B, "", 0, 1)</f>
        <v>Grade 5</v>
      </c>
      <c r="I270" s="9" t="str">
        <f t="array" ref="I270">TEXTJOIN(",", TRUE, XLOOKUP(A270, WorkforceSkills!A:A, WorkforceSkills!C:C, "", 0, 1), XLOOKUP(A270, WorkforceSkills!A:A, WorkforceSkills!E:E, "", 0, 1), XLOOKUP(A270, WorkforceSkills!A:A, WorkforceSkills!G:G, "", 0, 1),  XLOOKUP(A270, WorkforceSkills!A:A, WorkforceSkills!I:I, "", 0, 1), XLOOKUP(A270, WorkforceSkills!A:A, WorkforceSkills!K:K, "", 0, 1), XLOOKUP(A270, WorkforceSkills!A:A, WorkforceSkills!M:M, "", 0, 1), XLOOKUP(A270, WorkforceSkills!A:A, WorkforceSkills!O:O, "", 0, 1), XLOOKUP(A270, WorkforceSkills!A:A, WorkforceSkills!Q:Q, "", 0, 1))
</f>
        <v>909fe744-64e1-4430-af94-29049e4d5d61,aea7ed55-e968-4172-83c7-16f869b186ae,2615173f-0c73-47c2-9e5e-71c4134616de,866c9d0d-4f6a-4ca6-b352-9e186b2e8478,b5bc5bd4-194b-41ab-8e3f-c45f25c028d0,02277ce1-f087-4cbe-9f34-70b6fbc21924,4313bbc5-41fb-44dc-929a-99e224446525</v>
      </c>
    </row>
    <row r="271">
      <c r="A271" s="5">
        <v>309905.0</v>
      </c>
      <c r="B271" s="5" t="s">
        <v>278</v>
      </c>
      <c r="C271" s="6">
        <f t="array" ref="C271">XLOOKUP(A271, WorkforceSeniorityRank!A:A, WorkforceSeniorityRank!B:B, "", 0, 1)</f>
        <v>197</v>
      </c>
      <c r="D271" s="6" t="str">
        <f t="array" ref="D271">XLOOKUP(E271, RoleMaster!C:C, RoleMaster!H:H, "", 0, 1)</f>
        <v>02277ce1-f087-4cbe-9f34-70b6fbc21924</v>
      </c>
      <c r="E271" s="6" t="str">
        <f t="array" ref="E271">XLOOKUP(A271, WorkforceRole!A:A, WorkforceRole!D:D, "", 0, 1)</f>
        <v>OTR Builder</v>
      </c>
      <c r="F271" s="7" t="str">
        <f t="array" ref="F271">XLOOKUP(A271, WorkforceCasualRank!A:A, WorkforceCasualRank!B:B, "", 0, 1)
</f>
        <v/>
      </c>
      <c r="G271" s="8" t="str">
        <f t="array" ref="G271">XLOOKUP(H271, GradeMaster!A:A, GradeMaster!B:B, "", 0, 1)</f>
        <v>4853a21f-bca1-407e-b7e1-d63f769a323e</v>
      </c>
      <c r="H271" s="6" t="str">
        <f t="array" ref="H271">XLOOKUP(A271, WorkforceGrade!A:A, WorkforceGrade!B:B, "", 0, 1)</f>
        <v>Grade 2</v>
      </c>
      <c r="I271" s="9" t="str">
        <f t="array" ref="I271">TEXTJOIN(",", TRUE, XLOOKUP(A271, WorkforceSkills!A:A, WorkforceSkills!C:C, "", 0, 1), XLOOKUP(A271, WorkforceSkills!A:A, WorkforceSkills!E:E, "", 0, 1), XLOOKUP(A271, WorkforceSkills!A:A, WorkforceSkills!G:G, "", 0, 1),  XLOOKUP(A271, WorkforceSkills!A:A, WorkforceSkills!I:I, "", 0, 1), XLOOKUP(A271, WorkforceSkills!A:A, WorkforceSkills!K:K, "", 0, 1), XLOOKUP(A271, WorkforceSkills!A:A, WorkforceSkills!M:M, "", 0, 1), XLOOKUP(A271, WorkforceSkills!A:A, WorkforceSkills!O:O, "", 0, 1), XLOOKUP(A271, WorkforceSkills!A:A, WorkforceSkills!Q:Q, "", 0, 1))
</f>
        <v/>
      </c>
    </row>
    <row r="272">
      <c r="A272" s="5">
        <v>309900.0</v>
      </c>
      <c r="B272" s="5" t="s">
        <v>279</v>
      </c>
      <c r="C272" s="6">
        <f t="array" ref="C272">XLOOKUP(A272, WorkforceSeniorityRank!A:A, WorkforceSeniorityRank!B:B, "", 0, 1)</f>
        <v>217</v>
      </c>
      <c r="D272" s="6" t="str">
        <f t="array" ref="D272">XLOOKUP(E272, RoleMaster!C:C, RoleMaster!H:H, "", 0, 1)</f>
        <v>2615173f-0c73-47c2-9e5e-71c4134616de</v>
      </c>
      <c r="E272" s="6" t="str">
        <f t="array" ref="E272">XLOOKUP(A272, WorkforceRole!A:A, WorkforceRole!D:D, "", 0, 1)</f>
        <v>LCV Builder</v>
      </c>
      <c r="F272" s="7" t="str">
        <f t="array" ref="F272">XLOOKUP(A272, WorkforceCasualRank!A:A, WorkforceCasualRank!B:B, "", 0, 1)
</f>
        <v/>
      </c>
      <c r="G272" s="8" t="str">
        <f t="array" ref="G272">XLOOKUP(H272, GradeMaster!A:A, GradeMaster!B:B, "", 0, 1)</f>
        <v>4853a21f-bca1-407e-b7e1-d63f769a323e</v>
      </c>
      <c r="H272" s="6" t="str">
        <f t="array" ref="H272">XLOOKUP(A272, WorkforceGrade!A:A, WorkforceGrade!B:B, "", 0, 1)</f>
        <v>Grade 2</v>
      </c>
      <c r="I272" s="9" t="str">
        <f t="array" ref="I272">TEXTJOIN(",", TRUE, XLOOKUP(A272, WorkforceSkills!A:A, WorkforceSkills!C:C, "", 0, 1), XLOOKUP(A272, WorkforceSkills!A:A, WorkforceSkills!E:E, "", 0, 1), XLOOKUP(A272, WorkforceSkills!A:A, WorkforceSkills!G:G, "", 0, 1),  XLOOKUP(A272, WorkforceSkills!A:A, WorkforceSkills!I:I, "", 0, 1), XLOOKUP(A272, WorkforceSkills!A:A, WorkforceSkills!K:K, "", 0, 1), XLOOKUP(A272, WorkforceSkills!A:A, WorkforceSkills!M:M, "", 0, 1), XLOOKUP(A272, WorkforceSkills!A:A, WorkforceSkills!O:O, "", 0, 1), XLOOKUP(A272, WorkforceSkills!A:A, WorkforceSkills!Q:Q, "", 0, 1))
</f>
        <v/>
      </c>
    </row>
    <row r="273">
      <c r="A273" s="5">
        <v>310175.0</v>
      </c>
      <c r="B273" s="5" t="s">
        <v>280</v>
      </c>
      <c r="C273" s="6">
        <f t="array" ref="C273">XLOOKUP(A273, WorkforceSeniorityRank!A:A, WorkforceSeniorityRank!B:B, "", 0, 1)</f>
        <v>262</v>
      </c>
      <c r="D273" s="6" t="str">
        <f t="array" ref="D273">XLOOKUP(E273, RoleMaster!C:C, RoleMaster!H:H, "", 0, 1)</f>
        <v>aea7ed55-e968-4172-83c7-16f869b186ae</v>
      </c>
      <c r="E273" s="6" t="str">
        <f t="array" ref="E273">XLOOKUP(A273, WorkforceRole!A:A, WorkforceRole!D:D, "", 0, 1)</f>
        <v>Truck Serviceman</v>
      </c>
      <c r="F273" s="7">
        <f t="array" ref="F273">XLOOKUP(A273, WorkforceCasualRank!A:A, WorkforceCasualRank!B:B, "", 0, 1)
</f>
        <v>75</v>
      </c>
      <c r="G273" s="8" t="str">
        <f t="array" ref="G273">XLOOKUP(H273, GradeMaster!A:A, GradeMaster!B:B, "", 0, 1)</f>
        <v>3d17a6e1-bc94-4c7f-ad26-234ce6cd65be</v>
      </c>
      <c r="H273" s="6" t="str">
        <f t="array" ref="H273">XLOOKUP(A273, WorkforceGrade!A:A, WorkforceGrade!B:B, "", 0, 1)</f>
        <v>Grade 5</v>
      </c>
      <c r="I273" s="9" t="str">
        <f t="array" ref="I273">TEXTJOIN(",", TRUE, XLOOKUP(A273, WorkforceSkills!A:A, WorkforceSkills!C:C, "", 0, 1), XLOOKUP(A273, WorkforceSkills!A:A, WorkforceSkills!E:E, "", 0, 1), XLOOKUP(A273, WorkforceSkills!A:A, WorkforceSkills!G:G, "", 0, 1),  XLOOKUP(A273, WorkforceSkills!A:A, WorkforceSkills!I:I, "", 0, 1), XLOOKUP(A273, WorkforceSkills!A:A, WorkforceSkills!K:K, "", 0, 1), XLOOKUP(A273, WorkforceSkills!A:A, WorkforceSkills!M:M, "", 0, 1), XLOOKUP(A273, WorkforceSkills!A:A, WorkforceSkills!O:O, "", 0, 1), XLOOKUP(A273, WorkforceSkills!A:A, WorkforceSkills!Q:Q, "", 0, 1))
</f>
        <v>aea7ed55-e968-4172-83c7-16f869b186ae,866c9d0d-4f6a-4ca6-b352-9e186b2e8478,b5bc5bd4-194b-41ab-8e3f-c45f25c028d0,4313bbc5-41fb-44dc-929a-99e224446525</v>
      </c>
    </row>
    <row r="274">
      <c r="A274" s="5">
        <v>309914.0</v>
      </c>
      <c r="B274" s="5" t="s">
        <v>281</v>
      </c>
      <c r="C274" s="6">
        <f t="array" ref="C274">XLOOKUP(A274, WorkforceSeniorityRank!A:A, WorkforceSeniorityRank!B:B, "", 0, 1)</f>
        <v>293</v>
      </c>
      <c r="D274" s="6" t="str">
        <f t="array" ref="D274">XLOOKUP(E274, RoleMaster!C:C, RoleMaster!H:H, "", 0, 1)</f>
        <v>aea7ed55-e968-4172-83c7-16f869b186ae</v>
      </c>
      <c r="E274" s="6" t="str">
        <f t="array" ref="E274">XLOOKUP(A274, WorkforceRole!A:A, WorkforceRole!D:D, "", 0, 1)</f>
        <v>Truck Serviceman</v>
      </c>
      <c r="F274" s="7">
        <f t="array" ref="F274">XLOOKUP(A274, WorkforceCasualRank!A:A, WorkforceCasualRank!B:B, "", 0, 1)
</f>
        <v>76</v>
      </c>
      <c r="G274" s="8" t="str">
        <f t="array" ref="G274">XLOOKUP(H274, GradeMaster!A:A, GradeMaster!B:B, "", 0, 1)</f>
        <v>3d17a6e1-bc94-4c7f-ad26-234ce6cd65be</v>
      </c>
      <c r="H274" s="6" t="str">
        <f t="array" ref="H274">XLOOKUP(A274, WorkforceGrade!A:A, WorkforceGrade!B:B, "", 0, 1)</f>
        <v>Grade 5</v>
      </c>
      <c r="I274" s="9" t="str">
        <f t="array" ref="I274">TEXTJOIN(",", TRUE, XLOOKUP(A274, WorkforceSkills!A:A, WorkforceSkills!C:C, "", 0, 1), XLOOKUP(A274, WorkforceSkills!A:A, WorkforceSkills!E:E, "", 0, 1), XLOOKUP(A274, WorkforceSkills!A:A, WorkforceSkills!G:G, "", 0, 1),  XLOOKUP(A274, WorkforceSkills!A:A, WorkforceSkills!I:I, "", 0, 1), XLOOKUP(A274, WorkforceSkills!A:A, WorkforceSkills!K:K, "", 0, 1), XLOOKUP(A274, WorkforceSkills!A:A, WorkforceSkills!M:M, "", 0, 1), XLOOKUP(A274, WorkforceSkills!A:A, WorkforceSkills!O:O, "", 0, 1), XLOOKUP(A274, WorkforceSkills!A:A, WorkforceSkills!Q:Q, "", 0, 1))
</f>
        <v>909fe744-64e1-4430-af94-29049e4d5d61,aea7ed55-e968-4172-83c7-16f869b186ae,2615173f-0c73-47c2-9e5e-71c4134616de,866c9d0d-4f6a-4ca6-b352-9e186b2e8478,b5bc5bd4-194b-41ab-8e3f-c45f25c028d0,4313bbc5-41fb-44dc-929a-99e224446525</v>
      </c>
    </row>
    <row r="275">
      <c r="A275" s="5">
        <v>309787.0</v>
      </c>
      <c r="B275" s="5" t="s">
        <v>282</v>
      </c>
      <c r="C275" s="6">
        <f t="array" ref="C275">XLOOKUP(A275, WorkforceSeniorityRank!A:A, WorkforceSeniorityRank!B:B, "", 0, 1)</f>
        <v>173</v>
      </c>
      <c r="D275" s="6" t="str">
        <f t="array" ref="D275">XLOOKUP(E275, RoleMaster!C:C, RoleMaster!H:H, "", 0, 1)</f>
        <v>2615173f-0c73-47c2-9e5e-71c4134616de</v>
      </c>
      <c r="E275" s="6" t="str">
        <f t="array" ref="E275">XLOOKUP(A275, WorkforceRole!A:A, WorkforceRole!D:D, "", 0, 1)</f>
        <v>LCV Builder</v>
      </c>
      <c r="F275" s="7" t="str">
        <f t="array" ref="F275">XLOOKUP(A275, WorkforceCasualRank!A:A, WorkforceCasualRank!B:B, "", 0, 1)
</f>
        <v/>
      </c>
      <c r="G275" s="8" t="str">
        <f t="array" ref="G275">XLOOKUP(H275, GradeMaster!A:A, GradeMaster!B:B, "", 0, 1)</f>
        <v>4853a21f-bca1-407e-b7e1-d63f769a323e</v>
      </c>
      <c r="H275" s="6" t="str">
        <f t="array" ref="H275">XLOOKUP(A275, WorkforceGrade!A:A, WorkforceGrade!B:B, "", 0, 1)</f>
        <v>Grade 2</v>
      </c>
      <c r="I275" s="9" t="str">
        <f t="array" ref="I275">TEXTJOIN(",", TRUE, XLOOKUP(A275, WorkforceSkills!A:A, WorkforceSkills!C:C, "", 0, 1), XLOOKUP(A275, WorkforceSkills!A:A, WorkforceSkills!E:E, "", 0, 1), XLOOKUP(A275, WorkforceSkills!A:A, WorkforceSkills!G:G, "", 0, 1),  XLOOKUP(A275, WorkforceSkills!A:A, WorkforceSkills!I:I, "", 0, 1), XLOOKUP(A275, WorkforceSkills!A:A, WorkforceSkills!K:K, "", 0, 1), XLOOKUP(A275, WorkforceSkills!A:A, WorkforceSkills!M:M, "", 0, 1), XLOOKUP(A275, WorkforceSkills!A:A, WorkforceSkills!O:O, "", 0, 1), XLOOKUP(A275, WorkforceSkills!A:A, WorkforceSkills!Q:Q, "", 0, 1))
</f>
        <v/>
      </c>
    </row>
    <row r="276">
      <c r="A276" s="5">
        <v>309725.0</v>
      </c>
      <c r="B276" s="5" t="s">
        <v>283</v>
      </c>
      <c r="C276" s="6">
        <f t="array" ref="C276">XLOOKUP(A276, WorkforceSeniorityRank!A:A, WorkforceSeniorityRank!B:B, "", 0, 1)</f>
        <v>264</v>
      </c>
      <c r="D276" s="6" t="str">
        <f t="array" ref="D276">XLOOKUP(E276, RoleMaster!C:C, RoleMaster!H:H, "", 0, 1)</f>
        <v/>
      </c>
      <c r="E276" s="6" t="str">
        <f t="array" ref="E276">XLOOKUP(A276, WorkforceRole!A:A, WorkforceRole!D:D, "", 0, 1)</f>
        <v/>
      </c>
      <c r="F276" s="7">
        <f t="array" ref="F276">XLOOKUP(A276, WorkforceCasualRank!A:A, WorkforceCasualRank!B:B, "", 0, 1)
</f>
        <v>77</v>
      </c>
      <c r="G276" s="8" t="str">
        <f t="array" ref="G276">XLOOKUP(H276, GradeMaster!A:A, GradeMaster!B:B, "", 0, 1)</f>
        <v>3d17a6e1-bc94-4c7f-ad26-234ce6cd65be</v>
      </c>
      <c r="H276" s="6" t="str">
        <f t="array" ref="H276">XLOOKUP(A276, WorkforceGrade!A:A, WorkforceGrade!B:B, "", 0, 1)</f>
        <v>Grade 5</v>
      </c>
      <c r="I276" s="9" t="str">
        <f t="array" ref="I276">TEXTJOIN(",", TRUE, XLOOKUP(A276, WorkforceSkills!A:A, WorkforceSkills!C:C, "", 0, 1), XLOOKUP(A276, WorkforceSkills!A:A, WorkforceSkills!E:E, "", 0, 1), XLOOKUP(A276, WorkforceSkills!A:A, WorkforceSkills!G:G, "", 0, 1),  XLOOKUP(A276, WorkforceSkills!A:A, WorkforceSkills!I:I, "", 0, 1), XLOOKUP(A276, WorkforceSkills!A:A, WorkforceSkills!K:K, "", 0, 1), XLOOKUP(A276, WorkforceSkills!A:A, WorkforceSkills!M:M, "", 0, 1), XLOOKUP(A276, WorkforceSkills!A:A, WorkforceSkills!O:O, "", 0, 1), XLOOKUP(A276, WorkforceSkills!A:A, WorkforceSkills!Q:Q, "", 0, 1))
</f>
        <v>909fe744-64e1-4430-af94-29049e4d5d61,aea7ed55-e968-4172-83c7-16f869b186ae,2615173f-0c73-47c2-9e5e-71c4134616de,866c9d0d-4f6a-4ca6-b352-9e186b2e8478,b5bc5bd4-194b-41ab-8e3f-c45f25c028d0,02277ce1-f087-4cbe-9f34-70b6fbc21924,4313bbc5-41fb-44dc-929a-99e224446525</v>
      </c>
    </row>
    <row r="277">
      <c r="A277" s="5">
        <v>309978.0</v>
      </c>
      <c r="B277" s="5" t="s">
        <v>284</v>
      </c>
      <c r="C277" s="6">
        <f t="array" ref="C277">XLOOKUP(A277, WorkforceSeniorityRank!A:A, WorkforceSeniorityRank!B:B, "", 0, 1)</f>
        <v>277</v>
      </c>
      <c r="D277" s="6" t="str">
        <f t="array" ref="D277">XLOOKUP(E277, RoleMaster!C:C, RoleMaster!H:H, "", 0, 1)</f>
        <v>b5bc5bd4-194b-41ab-8e3f-c45f25c028d0</v>
      </c>
      <c r="E277" s="6" t="str">
        <f t="array" ref="E277">XLOOKUP(A277, WorkforceRole!A:A, WorkforceRole!D:D, "", 0, 1)</f>
        <v>RT Serviceman</v>
      </c>
      <c r="F277" s="7">
        <f t="array" ref="F277">XLOOKUP(A277, WorkforceCasualRank!A:A, WorkforceCasualRank!B:B, "", 0, 1)
</f>
        <v>78</v>
      </c>
      <c r="G277" s="8" t="str">
        <f t="array" ref="G277">XLOOKUP(H277, GradeMaster!A:A, GradeMaster!B:B, "", 0, 1)</f>
        <v>3d17a6e1-bc94-4c7f-ad26-234ce6cd65be</v>
      </c>
      <c r="H277" s="6" t="str">
        <f t="array" ref="H277">XLOOKUP(A277, WorkforceGrade!A:A, WorkforceGrade!B:B, "", 0, 1)</f>
        <v>Grade 5</v>
      </c>
      <c r="I277" s="9" t="str">
        <f t="array" ref="I277">TEXTJOIN(",", TRUE, XLOOKUP(A277, WorkforceSkills!A:A, WorkforceSkills!C:C, "", 0, 1), XLOOKUP(A277, WorkforceSkills!A:A, WorkforceSkills!E:E, "", 0, 1), XLOOKUP(A277, WorkforceSkills!A:A, WorkforceSkills!G:G, "", 0, 1),  XLOOKUP(A277, WorkforceSkills!A:A, WorkforceSkills!I:I, "", 0, 1), XLOOKUP(A277, WorkforceSkills!A:A, WorkforceSkills!K:K, "", 0, 1), XLOOKUP(A277, WorkforceSkills!A:A, WorkforceSkills!M:M, "", 0, 1), XLOOKUP(A277, WorkforceSkills!A:A, WorkforceSkills!O:O, "", 0, 1), XLOOKUP(A277, WorkforceSkills!A:A, WorkforceSkills!Q:Q, "", 0, 1))
</f>
        <v>909fe744-64e1-4430-af94-29049e4d5d61,aea7ed55-e968-4172-83c7-16f869b186ae,866c9d0d-4f6a-4ca6-b352-9e186b2e8478,dec8619b-903f-480e-a552-b9ad9b97025f,b5bc5bd4-194b-41ab-8e3f-c45f25c028d0,4313bbc5-41fb-44dc-929a-99e224446525</v>
      </c>
    </row>
    <row r="278">
      <c r="A278" s="5">
        <v>309925.0</v>
      </c>
      <c r="B278" s="5" t="s">
        <v>285</v>
      </c>
      <c r="C278" s="6">
        <f t="array" ref="C278">XLOOKUP(A278, WorkforceSeniorityRank!A:A, WorkforceSeniorityRank!B:B, "", 0, 1)</f>
        <v>203</v>
      </c>
      <c r="D278" s="6" t="str">
        <f t="array" ref="D278">XLOOKUP(E278, RoleMaster!C:C, RoleMaster!H:H, "", 0, 1)</f>
        <v>dec8619b-903f-480e-a552-b9ad9b97025f</v>
      </c>
      <c r="E278" s="6" t="str">
        <f t="array" ref="E278">XLOOKUP(A278, WorkforceRole!A:A, WorkforceRole!D:D, "", 0, 1)</f>
        <v>RT Builder</v>
      </c>
      <c r="F278" s="7" t="str">
        <f t="array" ref="F278">XLOOKUP(A278, WorkforceCasualRank!A:A, WorkforceCasualRank!B:B, "", 0, 1)
</f>
        <v/>
      </c>
      <c r="G278" s="8" t="str">
        <f t="array" ref="G278">XLOOKUP(H278, GradeMaster!A:A, GradeMaster!B:B, "", 0, 1)</f>
        <v>4853a21f-bca1-407e-b7e1-d63f769a323e</v>
      </c>
      <c r="H278" s="6" t="str">
        <f t="array" ref="H278">XLOOKUP(A278, WorkforceGrade!A:A, WorkforceGrade!B:B, "", 0, 1)</f>
        <v>Grade 2</v>
      </c>
      <c r="I278" s="9" t="str">
        <f t="array" ref="I278">TEXTJOIN(",", TRUE, XLOOKUP(A278, WorkforceSkills!A:A, WorkforceSkills!C:C, "", 0, 1), XLOOKUP(A278, WorkforceSkills!A:A, WorkforceSkills!E:E, "", 0, 1), XLOOKUP(A278, WorkforceSkills!A:A, WorkforceSkills!G:G, "", 0, 1),  XLOOKUP(A278, WorkforceSkills!A:A, WorkforceSkills!I:I, "", 0, 1), XLOOKUP(A278, WorkforceSkills!A:A, WorkforceSkills!K:K, "", 0, 1), XLOOKUP(A278, WorkforceSkills!A:A, WorkforceSkills!M:M, "", 0, 1), XLOOKUP(A278, WorkforceSkills!A:A, WorkforceSkills!O:O, "", 0, 1), XLOOKUP(A278, WorkforceSkills!A:A, WorkforceSkills!Q:Q, "", 0, 1))
</f>
        <v/>
      </c>
    </row>
    <row r="279">
      <c r="A279" s="5">
        <v>309946.0</v>
      </c>
      <c r="B279" s="5" t="s">
        <v>286</v>
      </c>
      <c r="C279" s="6">
        <f t="array" ref="C279">XLOOKUP(A279, WorkforceSeniorityRank!A:A, WorkforceSeniorityRank!B:B, "", 0, 1)</f>
        <v>265</v>
      </c>
      <c r="D279" s="6" t="str">
        <f t="array" ref="D279">XLOOKUP(E279, RoleMaster!C:C, RoleMaster!H:H, "", 0, 1)</f>
        <v>aea7ed55-e968-4172-83c7-16f869b186ae</v>
      </c>
      <c r="E279" s="6" t="str">
        <f t="array" ref="E279">XLOOKUP(A279, WorkforceRole!A:A, WorkforceRole!D:D, "", 0, 1)</f>
        <v>Truck Serviceman</v>
      </c>
      <c r="F279" s="7">
        <f t="array" ref="F279">XLOOKUP(A279, WorkforceCasualRank!A:A, WorkforceCasualRank!B:B, "", 0, 1)
</f>
        <v>79</v>
      </c>
      <c r="G279" s="8" t="str">
        <f t="array" ref="G279">XLOOKUP(H279, GradeMaster!A:A, GradeMaster!B:B, "", 0, 1)</f>
        <v>3d17a6e1-bc94-4c7f-ad26-234ce6cd65be</v>
      </c>
      <c r="H279" s="6" t="str">
        <f t="array" ref="H279">XLOOKUP(A279, WorkforceGrade!A:A, WorkforceGrade!B:B, "", 0, 1)</f>
        <v>Grade 5</v>
      </c>
      <c r="I279" s="9" t="str">
        <f t="array" ref="I279">TEXTJOIN(",", TRUE, XLOOKUP(A279, WorkforceSkills!A:A, WorkforceSkills!C:C, "", 0, 1), XLOOKUP(A279, WorkforceSkills!A:A, WorkforceSkills!E:E, "", 0, 1), XLOOKUP(A279, WorkforceSkills!A:A, WorkforceSkills!G:G, "", 0, 1),  XLOOKUP(A279, WorkforceSkills!A:A, WorkforceSkills!I:I, "", 0, 1), XLOOKUP(A279, WorkforceSkills!A:A, WorkforceSkills!K:K, "", 0, 1), XLOOKUP(A279, WorkforceSkills!A:A, WorkforceSkills!M:M, "", 0, 1), XLOOKUP(A279, WorkforceSkills!A:A, WorkforceSkills!O:O, "", 0, 1), XLOOKUP(A279, WorkforceSkills!A:A, WorkforceSkills!Q:Q, "", 0, 1))
</f>
        <v>909fe744-64e1-4430-af94-29049e4d5d61,aea7ed55-e968-4172-83c7-16f869b186ae,2615173f-0c73-47c2-9e5e-71c4134616de,866c9d0d-4f6a-4ca6-b352-9e186b2e8478,dec8619b-903f-480e-a552-b9ad9b97025f,b5bc5bd4-194b-41ab-8e3f-c45f25c028d0,4313bbc5-41fb-44dc-929a-99e224446525</v>
      </c>
    </row>
    <row r="280">
      <c r="A280" s="5">
        <v>309975.0</v>
      </c>
      <c r="B280" s="5" t="s">
        <v>287</v>
      </c>
      <c r="C280" s="6">
        <f t="array" ref="C280">XLOOKUP(A280, WorkforceSeniorityRank!A:A, WorkforceSeniorityRank!B:B, "", 0, 1)</f>
        <v>266</v>
      </c>
      <c r="D280" s="6" t="str">
        <f t="array" ref="D280">XLOOKUP(E280, RoleMaster!C:C, RoleMaster!H:H, "", 0, 1)</f>
        <v>b5bc5bd4-194b-41ab-8e3f-c45f25c028d0</v>
      </c>
      <c r="E280" s="6" t="str">
        <f t="array" ref="E280">XLOOKUP(A280, WorkforceRole!A:A, WorkforceRole!D:D, "", 0, 1)</f>
        <v>RT Serviceman</v>
      </c>
      <c r="F280" s="7">
        <f t="array" ref="F280">XLOOKUP(A280, WorkforceCasualRank!A:A, WorkforceCasualRank!B:B, "", 0, 1)
</f>
        <v>80</v>
      </c>
      <c r="G280" s="8" t="str">
        <f t="array" ref="G280">XLOOKUP(H280, GradeMaster!A:A, GradeMaster!B:B, "", 0, 1)</f>
        <v>3d17a6e1-bc94-4c7f-ad26-234ce6cd65be</v>
      </c>
      <c r="H280" s="6" t="str">
        <f t="array" ref="H280">XLOOKUP(A280, WorkforceGrade!A:A, WorkforceGrade!B:B, "", 0, 1)</f>
        <v>Grade 5</v>
      </c>
      <c r="I280" s="9" t="str">
        <f t="array" ref="I280">TEXTJOIN(",", TRUE, XLOOKUP(A280, WorkforceSkills!A:A, WorkforceSkills!C:C, "", 0, 1), XLOOKUP(A280, WorkforceSkills!A:A, WorkforceSkills!E:E, "", 0, 1), XLOOKUP(A280, WorkforceSkills!A:A, WorkforceSkills!G:G, "", 0, 1),  XLOOKUP(A280, WorkforceSkills!A:A, WorkforceSkills!I:I, "", 0, 1), XLOOKUP(A280, WorkforceSkills!A:A, WorkforceSkills!K:K, "", 0, 1), XLOOKUP(A280, WorkforceSkills!A:A, WorkforceSkills!M:M, "", 0, 1), XLOOKUP(A280, WorkforceSkills!A:A, WorkforceSkills!O:O, "", 0, 1), XLOOKUP(A280, WorkforceSkills!A:A, WorkforceSkills!Q:Q, "", 0, 1))
</f>
        <v>909fe744-64e1-4430-af94-29049e4d5d61,aea7ed55-e968-4172-83c7-16f869b186ae,866c9d0d-4f6a-4ca6-b352-9e186b2e8478,dec8619b-903f-480e-a552-b9ad9b97025f,b5bc5bd4-194b-41ab-8e3f-c45f25c028d0,4313bbc5-41fb-44dc-929a-99e224446525</v>
      </c>
    </row>
    <row r="281">
      <c r="A281" s="5">
        <v>309923.0</v>
      </c>
      <c r="B281" s="5" t="s">
        <v>288</v>
      </c>
      <c r="C281" s="6">
        <f t="array" ref="C281">XLOOKUP(A281, WorkforceSeniorityRank!A:A, WorkforceSeniorityRank!B:B, "", 0, 1)</f>
        <v>267</v>
      </c>
      <c r="D281" s="6" t="str">
        <f t="array" ref="D281">XLOOKUP(E281, RoleMaster!C:C, RoleMaster!H:H, "", 0, 1)</f>
        <v>b5bc5bd4-194b-41ab-8e3f-c45f25c028d0</v>
      </c>
      <c r="E281" s="6" t="str">
        <f t="array" ref="E281">XLOOKUP(A281, WorkforceRole!A:A, WorkforceRole!D:D, "", 0, 1)</f>
        <v>RT Serviceman</v>
      </c>
      <c r="F281" s="7">
        <f t="array" ref="F281">XLOOKUP(A281, WorkforceCasualRank!A:A, WorkforceCasualRank!B:B, "", 0, 1)
</f>
        <v>81</v>
      </c>
      <c r="G281" s="8" t="str">
        <f t="array" ref="G281">XLOOKUP(H281, GradeMaster!A:A, GradeMaster!B:B, "", 0, 1)</f>
        <v>3d17a6e1-bc94-4c7f-ad26-234ce6cd65be</v>
      </c>
      <c r="H281" s="6" t="str">
        <f t="array" ref="H281">XLOOKUP(A281, WorkforceGrade!A:A, WorkforceGrade!B:B, "", 0, 1)</f>
        <v>Grade 5</v>
      </c>
      <c r="I281" s="9" t="str">
        <f t="array" ref="I281">TEXTJOIN(",", TRUE, XLOOKUP(A281, WorkforceSkills!A:A, WorkforceSkills!C:C, "", 0, 1), XLOOKUP(A281, WorkforceSkills!A:A, WorkforceSkills!E:E, "", 0, 1), XLOOKUP(A281, WorkforceSkills!A:A, WorkforceSkills!G:G, "", 0, 1),  XLOOKUP(A281, WorkforceSkills!A:A, WorkforceSkills!I:I, "", 0, 1), XLOOKUP(A281, WorkforceSkills!A:A, WorkforceSkills!K:K, "", 0, 1), XLOOKUP(A281, WorkforceSkills!A:A, WorkforceSkills!M:M, "", 0, 1), XLOOKUP(A281, WorkforceSkills!A:A, WorkforceSkills!O:O, "", 0, 1), XLOOKUP(A281, WorkforceSkills!A:A, WorkforceSkills!Q:Q, "", 0, 1))
</f>
        <v>909fe744-64e1-4430-af94-29049e4d5d61,aea7ed55-e968-4172-83c7-16f869b186ae,866c9d0d-4f6a-4ca6-b352-9e186b2e8478,dec8619b-903f-480e-a552-b9ad9b97025f,b5bc5bd4-194b-41ab-8e3f-c45f25c028d0,4313bbc5-41fb-44dc-929a-99e224446525</v>
      </c>
    </row>
    <row r="282">
      <c r="A282" s="5">
        <v>309986.0</v>
      </c>
      <c r="B282" s="5" t="s">
        <v>289</v>
      </c>
      <c r="C282" s="6">
        <f t="array" ref="C282">XLOOKUP(A282, WorkforceSeniorityRank!A:A, WorkforceSeniorityRank!B:B, "", 0, 1)</f>
        <v>198</v>
      </c>
      <c r="D282" s="6" t="str">
        <f t="array" ref="D282">XLOOKUP(E282, RoleMaster!C:C, RoleMaster!H:H, "", 0, 1)</f>
        <v>909fe744-64e1-4430-af94-29049e4d5d61</v>
      </c>
      <c r="E282" s="6" t="str">
        <f t="array" ref="E282">XLOOKUP(A282, WorkforceRole!A:A, WorkforceRole!D:D, "", 0, 1)</f>
        <v>Truck Builder</v>
      </c>
      <c r="F282" s="7" t="str">
        <f t="array" ref="F282">XLOOKUP(A282, WorkforceCasualRank!A:A, WorkforceCasualRank!B:B, "", 0, 1)
</f>
        <v/>
      </c>
      <c r="G282" s="8" t="str">
        <f t="array" ref="G282">XLOOKUP(H282, GradeMaster!A:A, GradeMaster!B:B, "", 0, 1)</f>
        <v>4853a21f-bca1-407e-b7e1-d63f769a323e</v>
      </c>
      <c r="H282" s="6" t="str">
        <f t="array" ref="H282">XLOOKUP(A282, WorkforceGrade!A:A, WorkforceGrade!B:B, "", 0, 1)</f>
        <v>Grade 2</v>
      </c>
      <c r="I282" s="9" t="str">
        <f t="array" ref="I282">TEXTJOIN(",", TRUE, XLOOKUP(A282, WorkforceSkills!A:A, WorkforceSkills!C:C, "", 0, 1), XLOOKUP(A282, WorkforceSkills!A:A, WorkforceSkills!E:E, "", 0, 1), XLOOKUP(A282, WorkforceSkills!A:A, WorkforceSkills!G:G, "", 0, 1),  XLOOKUP(A282, WorkforceSkills!A:A, WorkforceSkills!I:I, "", 0, 1), XLOOKUP(A282, WorkforceSkills!A:A, WorkforceSkills!K:K, "", 0, 1), XLOOKUP(A282, WorkforceSkills!A:A, WorkforceSkills!M:M, "", 0, 1), XLOOKUP(A282, WorkforceSkills!A:A, WorkforceSkills!O:O, "", 0, 1), XLOOKUP(A282, WorkforceSkills!A:A, WorkforceSkills!Q:Q, "", 0, 1))
</f>
        <v/>
      </c>
    </row>
    <row r="283">
      <c r="A283" s="5">
        <v>309964.0</v>
      </c>
      <c r="B283" s="5" t="s">
        <v>290</v>
      </c>
      <c r="C283" s="6">
        <f t="array" ref="C283">XLOOKUP(A283, WorkforceSeniorityRank!A:A, WorkforceSeniorityRank!B:B, "", 0, 1)</f>
        <v>268</v>
      </c>
      <c r="D283" s="6" t="str">
        <f t="array" ref="D283">XLOOKUP(E283, RoleMaster!C:C, RoleMaster!H:H, "", 0, 1)</f>
        <v>b5bc5bd4-194b-41ab-8e3f-c45f25c028d0</v>
      </c>
      <c r="E283" s="6" t="str">
        <f t="array" ref="E283">XLOOKUP(A283, WorkforceRole!A:A, WorkforceRole!D:D, "", 0, 1)</f>
        <v>RT Serviceman</v>
      </c>
      <c r="F283" s="7">
        <f t="array" ref="F283">XLOOKUP(A283, WorkforceCasualRank!A:A, WorkforceCasualRank!B:B, "", 0, 1)
</f>
        <v>82</v>
      </c>
      <c r="G283" s="8" t="str">
        <f t="array" ref="G283">XLOOKUP(H283, GradeMaster!A:A, GradeMaster!B:B, "", 0, 1)</f>
        <v>3d17a6e1-bc94-4c7f-ad26-234ce6cd65be</v>
      </c>
      <c r="H283" s="6" t="str">
        <f t="array" ref="H283">XLOOKUP(A283, WorkforceGrade!A:A, WorkforceGrade!B:B, "", 0, 1)</f>
        <v>Grade 5</v>
      </c>
      <c r="I283" s="9" t="str">
        <f t="array" ref="I283">TEXTJOIN(",", TRUE, XLOOKUP(A283, WorkforceSkills!A:A, WorkforceSkills!C:C, "", 0, 1), XLOOKUP(A283, WorkforceSkills!A:A, WorkforceSkills!E:E, "", 0, 1), XLOOKUP(A283, WorkforceSkills!A:A, WorkforceSkills!G:G, "", 0, 1),  XLOOKUP(A283, WorkforceSkills!A:A, WorkforceSkills!I:I, "", 0, 1), XLOOKUP(A283, WorkforceSkills!A:A, WorkforceSkills!K:K, "", 0, 1), XLOOKUP(A283, WorkforceSkills!A:A, WorkforceSkills!M:M, "", 0, 1), XLOOKUP(A283, WorkforceSkills!A:A, WorkforceSkills!O:O, "", 0, 1), XLOOKUP(A283, WorkforceSkills!A:A, WorkforceSkills!Q:Q, "", 0, 1))
</f>
        <v>909fe744-64e1-4430-af94-29049e4d5d61,aea7ed55-e968-4172-83c7-16f869b186ae,866c9d0d-4f6a-4ca6-b352-9e186b2e8478,dec8619b-903f-480e-a552-b9ad9b97025f,b5bc5bd4-194b-41ab-8e3f-c45f25c028d0,4313bbc5-41fb-44dc-929a-99e224446525</v>
      </c>
    </row>
    <row r="284">
      <c r="A284" s="5">
        <v>309987.0</v>
      </c>
      <c r="B284" s="5" t="s">
        <v>291</v>
      </c>
      <c r="C284" s="6">
        <f t="array" ref="C284">XLOOKUP(A284, WorkforceSeniorityRank!A:A, WorkforceSeniorityRank!B:B, "", 0, 1)</f>
        <v>199</v>
      </c>
      <c r="D284" s="6" t="str">
        <f t="array" ref="D284">XLOOKUP(E284, RoleMaster!C:C, RoleMaster!H:H, "", 0, 1)</f>
        <v>909fe744-64e1-4430-af94-29049e4d5d61</v>
      </c>
      <c r="E284" s="6" t="str">
        <f t="array" ref="E284">XLOOKUP(A284, WorkforceRole!A:A, WorkforceRole!D:D, "", 0, 1)</f>
        <v>Truck Builder</v>
      </c>
      <c r="F284" s="7" t="str">
        <f t="array" ref="F284">XLOOKUP(A284, WorkforceCasualRank!A:A, WorkforceCasualRank!B:B, "", 0, 1)
</f>
        <v/>
      </c>
      <c r="G284" s="8" t="str">
        <f t="array" ref="G284">XLOOKUP(H284, GradeMaster!A:A, GradeMaster!B:B, "", 0, 1)</f>
        <v>4853a21f-bca1-407e-b7e1-d63f769a323e</v>
      </c>
      <c r="H284" s="6" t="str">
        <f t="array" ref="H284">XLOOKUP(A284, WorkforceGrade!A:A, WorkforceGrade!B:B, "", 0, 1)</f>
        <v>Grade 2</v>
      </c>
      <c r="I284" s="9" t="str">
        <f t="array" ref="I284">TEXTJOIN(",", TRUE, XLOOKUP(A284, WorkforceSkills!A:A, WorkforceSkills!C:C, "", 0, 1), XLOOKUP(A284, WorkforceSkills!A:A, WorkforceSkills!E:E, "", 0, 1), XLOOKUP(A284, WorkforceSkills!A:A, WorkforceSkills!G:G, "", 0, 1),  XLOOKUP(A284, WorkforceSkills!A:A, WorkforceSkills!I:I, "", 0, 1), XLOOKUP(A284, WorkforceSkills!A:A, WorkforceSkills!K:K, "", 0, 1), XLOOKUP(A284, WorkforceSkills!A:A, WorkforceSkills!M:M, "", 0, 1), XLOOKUP(A284, WorkforceSkills!A:A, WorkforceSkills!O:O, "", 0, 1), XLOOKUP(A284, WorkforceSkills!A:A, WorkforceSkills!Q:Q, "", 0, 1))
</f>
        <v/>
      </c>
    </row>
    <row r="285">
      <c r="A285" s="5">
        <v>309930.0</v>
      </c>
      <c r="B285" s="5" t="s">
        <v>292</v>
      </c>
      <c r="C285" s="6">
        <f t="array" ref="C285">XLOOKUP(A285, WorkforceSeniorityRank!A:A, WorkforceSeniorityRank!B:B, "", 0, 1)</f>
        <v>207</v>
      </c>
      <c r="D285" s="6" t="str">
        <f t="array" ref="D285">XLOOKUP(E285, RoleMaster!C:C, RoleMaster!H:H, "", 0, 1)</f>
        <v>909fe744-64e1-4430-af94-29049e4d5d61</v>
      </c>
      <c r="E285" s="6" t="str">
        <f t="array" ref="E285">XLOOKUP(A285, WorkforceRole!A:A, WorkforceRole!D:D, "", 0, 1)</f>
        <v>Truck Builder</v>
      </c>
      <c r="F285" s="7" t="str">
        <f t="array" ref="F285">XLOOKUP(A285, WorkforceCasualRank!A:A, WorkforceCasualRank!B:B, "", 0, 1)
</f>
        <v/>
      </c>
      <c r="G285" s="8" t="str">
        <f t="array" ref="G285">XLOOKUP(H285, GradeMaster!A:A, GradeMaster!B:B, "", 0, 1)</f>
        <v>4853a21f-bca1-407e-b7e1-d63f769a323e</v>
      </c>
      <c r="H285" s="6" t="str">
        <f t="array" ref="H285">XLOOKUP(A285, WorkforceGrade!A:A, WorkforceGrade!B:B, "", 0, 1)</f>
        <v>Grade 2</v>
      </c>
      <c r="I285" s="9" t="str">
        <f t="array" ref="I285">TEXTJOIN(",", TRUE, XLOOKUP(A285, WorkforceSkills!A:A, WorkforceSkills!C:C, "", 0, 1), XLOOKUP(A285, WorkforceSkills!A:A, WorkforceSkills!E:E, "", 0, 1), XLOOKUP(A285, WorkforceSkills!A:A, WorkforceSkills!G:G, "", 0, 1),  XLOOKUP(A285, WorkforceSkills!A:A, WorkforceSkills!I:I, "", 0, 1), XLOOKUP(A285, WorkforceSkills!A:A, WorkforceSkills!K:K, "", 0, 1), XLOOKUP(A285, WorkforceSkills!A:A, WorkforceSkills!M:M, "", 0, 1), XLOOKUP(A285, WorkforceSkills!A:A, WorkforceSkills!O:O, "", 0, 1), XLOOKUP(A285, WorkforceSkills!A:A, WorkforceSkills!Q:Q, "", 0, 1))
</f>
        <v/>
      </c>
    </row>
    <row r="286">
      <c r="A286" s="5">
        <v>309967.0</v>
      </c>
      <c r="B286" s="5" t="s">
        <v>293</v>
      </c>
      <c r="C286" s="6">
        <f t="array" ref="C286">XLOOKUP(A286, WorkforceSeniorityRank!A:A, WorkforceSeniorityRank!B:B, "", 0, 1)</f>
        <v>269</v>
      </c>
      <c r="D286" s="6" t="str">
        <f t="array" ref="D286">XLOOKUP(E286, RoleMaster!C:C, RoleMaster!H:H, "", 0, 1)</f>
        <v>b5bc5bd4-194b-41ab-8e3f-c45f25c028d0</v>
      </c>
      <c r="E286" s="6" t="str">
        <f t="array" ref="E286">XLOOKUP(A286, WorkforceRole!A:A, WorkforceRole!D:D, "", 0, 1)</f>
        <v>RT Serviceman</v>
      </c>
      <c r="F286" s="7">
        <f t="array" ref="F286">XLOOKUP(A286, WorkforceCasualRank!A:A, WorkforceCasualRank!B:B, "", 0, 1)
</f>
        <v>83</v>
      </c>
      <c r="G286" s="8" t="str">
        <f t="array" ref="G286">XLOOKUP(H286, GradeMaster!A:A, GradeMaster!B:B, "", 0, 1)</f>
        <v>3d17a6e1-bc94-4c7f-ad26-234ce6cd65be</v>
      </c>
      <c r="H286" s="6" t="str">
        <f t="array" ref="H286">XLOOKUP(A286, WorkforceGrade!A:A, WorkforceGrade!B:B, "", 0, 1)</f>
        <v>Grade 5</v>
      </c>
      <c r="I286" s="9" t="str">
        <f t="array" ref="I286">TEXTJOIN(",", TRUE, XLOOKUP(A286, WorkforceSkills!A:A, WorkforceSkills!C:C, "", 0, 1), XLOOKUP(A286, WorkforceSkills!A:A, WorkforceSkills!E:E, "", 0, 1), XLOOKUP(A286, WorkforceSkills!A:A, WorkforceSkills!G:G, "", 0, 1),  XLOOKUP(A286, WorkforceSkills!A:A, WorkforceSkills!I:I, "", 0, 1), XLOOKUP(A286, WorkforceSkills!A:A, WorkforceSkills!K:K, "", 0, 1), XLOOKUP(A286, WorkforceSkills!A:A, WorkforceSkills!M:M, "", 0, 1), XLOOKUP(A286, WorkforceSkills!A:A, WorkforceSkills!O:O, "", 0, 1), XLOOKUP(A286, WorkforceSkills!A:A, WorkforceSkills!Q:Q, "", 0, 1))
</f>
        <v>909fe744-64e1-4430-af94-29049e4d5d61,aea7ed55-e968-4172-83c7-16f869b186ae,866c9d0d-4f6a-4ca6-b352-9e186b2e8478,dec8619b-903f-480e-a552-b9ad9b97025f,b5bc5bd4-194b-41ab-8e3f-c45f25c028d0,4313bbc5-41fb-44dc-929a-99e224446525</v>
      </c>
    </row>
    <row r="287">
      <c r="A287" s="5">
        <v>309960.0</v>
      </c>
      <c r="B287" s="5" t="s">
        <v>294</v>
      </c>
      <c r="C287" s="6">
        <f t="array" ref="C287">XLOOKUP(A287, WorkforceSeniorityRank!A:A, WorkforceSeniorityRank!B:B, "", 0, 1)</f>
        <v>270</v>
      </c>
      <c r="D287" s="6" t="str">
        <f t="array" ref="D287">XLOOKUP(E287, RoleMaster!C:C, RoleMaster!H:H, "", 0, 1)</f>
        <v>b5bc5bd4-194b-41ab-8e3f-c45f25c028d0</v>
      </c>
      <c r="E287" s="6" t="str">
        <f t="array" ref="E287">XLOOKUP(A287, WorkforceRole!A:A, WorkforceRole!D:D, "", 0, 1)</f>
        <v>RT Serviceman</v>
      </c>
      <c r="F287" s="7">
        <f t="array" ref="F287">XLOOKUP(A287, WorkforceCasualRank!A:A, WorkforceCasualRank!B:B, "", 0, 1)
</f>
        <v>84</v>
      </c>
      <c r="G287" s="8" t="str">
        <f t="array" ref="G287">XLOOKUP(H287, GradeMaster!A:A, GradeMaster!B:B, "", 0, 1)</f>
        <v>3d17a6e1-bc94-4c7f-ad26-234ce6cd65be</v>
      </c>
      <c r="H287" s="6" t="str">
        <f t="array" ref="H287">XLOOKUP(A287, WorkforceGrade!A:A, WorkforceGrade!B:B, "", 0, 1)</f>
        <v>Grade 5</v>
      </c>
      <c r="I287" s="9" t="str">
        <f t="array" ref="I287">TEXTJOIN(",", TRUE, XLOOKUP(A287, WorkforceSkills!A:A, WorkforceSkills!C:C, "", 0, 1), XLOOKUP(A287, WorkforceSkills!A:A, WorkforceSkills!E:E, "", 0, 1), XLOOKUP(A287, WorkforceSkills!A:A, WorkforceSkills!G:G, "", 0, 1),  XLOOKUP(A287, WorkforceSkills!A:A, WorkforceSkills!I:I, "", 0, 1), XLOOKUP(A287, WorkforceSkills!A:A, WorkforceSkills!K:K, "", 0, 1), XLOOKUP(A287, WorkforceSkills!A:A, WorkforceSkills!M:M, "", 0, 1), XLOOKUP(A287, WorkforceSkills!A:A, WorkforceSkills!O:O, "", 0, 1), XLOOKUP(A287, WorkforceSkills!A:A, WorkforceSkills!Q:Q, "", 0, 1))
</f>
        <v>909fe744-64e1-4430-af94-29049e4d5d61,aea7ed55-e968-4172-83c7-16f869b186ae,866c9d0d-4f6a-4ca6-b352-9e186b2e8478,dec8619b-903f-480e-a552-b9ad9b97025f,b5bc5bd4-194b-41ab-8e3f-c45f25c028d0,4313bbc5-41fb-44dc-929a-99e224446525</v>
      </c>
    </row>
    <row r="288">
      <c r="A288" s="5">
        <v>309950.0</v>
      </c>
      <c r="B288" s="5" t="s">
        <v>295</v>
      </c>
      <c r="C288" s="6">
        <f t="array" ref="C288">XLOOKUP(A288, WorkforceSeniorityRank!A:A, WorkforceSeniorityRank!B:B, "", 0, 1)</f>
        <v>271</v>
      </c>
      <c r="D288" s="6" t="str">
        <f t="array" ref="D288">XLOOKUP(E288, RoleMaster!C:C, RoleMaster!H:H, "", 0, 1)</f>
        <v>aea7ed55-e968-4172-83c7-16f869b186ae</v>
      </c>
      <c r="E288" s="6" t="str">
        <f t="array" ref="E288">XLOOKUP(A288, WorkforceRole!A:A, WorkforceRole!D:D, "", 0, 1)</f>
        <v>Truck Serviceman</v>
      </c>
      <c r="F288" s="7">
        <f t="array" ref="F288">XLOOKUP(A288, WorkforceCasualRank!A:A, WorkforceCasualRank!B:B, "", 0, 1)
</f>
        <v>85</v>
      </c>
      <c r="G288" s="8" t="str">
        <f t="array" ref="G288">XLOOKUP(H288, GradeMaster!A:A, GradeMaster!B:B, "", 0, 1)</f>
        <v>3d17a6e1-bc94-4c7f-ad26-234ce6cd65be</v>
      </c>
      <c r="H288" s="6" t="str">
        <f t="array" ref="H288">XLOOKUP(A288, WorkforceGrade!A:A, WorkforceGrade!B:B, "", 0, 1)</f>
        <v>Grade 5</v>
      </c>
      <c r="I288" s="9" t="str">
        <f t="array" ref="I288">TEXTJOIN(",", TRUE, XLOOKUP(A288, WorkforceSkills!A:A, WorkforceSkills!C:C, "", 0, 1), XLOOKUP(A288, WorkforceSkills!A:A, WorkforceSkills!E:E, "", 0, 1), XLOOKUP(A288, WorkforceSkills!A:A, WorkforceSkills!G:G, "", 0, 1),  XLOOKUP(A288, WorkforceSkills!A:A, WorkforceSkills!I:I, "", 0, 1), XLOOKUP(A288, WorkforceSkills!A:A, WorkforceSkills!K:K, "", 0, 1), XLOOKUP(A288, WorkforceSkills!A:A, WorkforceSkills!M:M, "", 0, 1), XLOOKUP(A288, WorkforceSkills!A:A, WorkforceSkills!O:O, "", 0, 1), XLOOKUP(A288, WorkforceSkills!A:A, WorkforceSkills!Q:Q, "", 0, 1))
</f>
        <v>909fe744-64e1-4430-af94-29049e4d5d61,aea7ed55-e968-4172-83c7-16f869b186ae,866c9d0d-4f6a-4ca6-b352-9e186b2e8478,b5bc5bd4-194b-41ab-8e3f-c45f25c028d0,4313bbc5-41fb-44dc-929a-99e224446525</v>
      </c>
    </row>
    <row r="289">
      <c r="A289" s="5">
        <v>309952.0</v>
      </c>
      <c r="B289" s="5" t="s">
        <v>296</v>
      </c>
      <c r="C289" s="6">
        <f t="array" ref="C289">XLOOKUP(A289, WorkforceSeniorityRank!A:A, WorkforceSeniorityRank!B:B, "", 0, 1)</f>
        <v>272</v>
      </c>
      <c r="D289" s="6" t="str">
        <f t="array" ref="D289">XLOOKUP(E289, RoleMaster!C:C, RoleMaster!H:H, "", 0, 1)</f>
        <v/>
      </c>
      <c r="E289" s="6" t="str">
        <f t="array" ref="E289">XLOOKUP(A289, WorkforceRole!A:A, WorkforceRole!D:D, "", 0, 1)</f>
        <v/>
      </c>
      <c r="F289" s="7">
        <f t="array" ref="F289">XLOOKUP(A289, WorkforceCasualRank!A:A, WorkforceCasualRank!B:B, "", 0, 1)
</f>
        <v>86</v>
      </c>
      <c r="G289" s="8" t="str">
        <f t="array" ref="G289">XLOOKUP(H289, GradeMaster!A:A, GradeMaster!B:B, "", 0, 1)</f>
        <v>3d17a6e1-bc94-4c7f-ad26-234ce6cd65be</v>
      </c>
      <c r="H289" s="6" t="str">
        <f t="array" ref="H289">XLOOKUP(A289, WorkforceGrade!A:A, WorkforceGrade!B:B, "", 0, 1)</f>
        <v>Grade 5</v>
      </c>
      <c r="I289" s="9" t="str">
        <f t="array" ref="I289">TEXTJOIN(",", TRUE, XLOOKUP(A289, WorkforceSkills!A:A, WorkforceSkills!C:C, "", 0, 1), XLOOKUP(A289, WorkforceSkills!A:A, WorkforceSkills!E:E, "", 0, 1), XLOOKUP(A289, WorkforceSkills!A:A, WorkforceSkills!G:G, "", 0, 1),  XLOOKUP(A289, WorkforceSkills!A:A, WorkforceSkills!I:I, "", 0, 1), XLOOKUP(A289, WorkforceSkills!A:A, WorkforceSkills!K:K, "", 0, 1), XLOOKUP(A289, WorkforceSkills!A:A, WorkforceSkills!M:M, "", 0, 1), XLOOKUP(A289, WorkforceSkills!A:A, WorkforceSkills!O:O, "", 0, 1), XLOOKUP(A289, WorkforceSkills!A:A, WorkforceSkills!Q:Q, "", 0, 1))
</f>
        <v>909fe744-64e1-4430-af94-29049e4d5d61,aea7ed55-e968-4172-83c7-16f869b186ae,866c9d0d-4f6a-4ca6-b352-9e186b2e8478,dec8619b-903f-480e-a552-b9ad9b97025f,b5bc5bd4-194b-41ab-8e3f-c45f25c028d0,4313bbc5-41fb-44dc-929a-99e224446525</v>
      </c>
    </row>
    <row r="290">
      <c r="A290" s="5">
        <v>309961.0</v>
      </c>
      <c r="B290" s="5" t="s">
        <v>297</v>
      </c>
      <c r="C290" s="6">
        <f t="array" ref="C290">XLOOKUP(A290, WorkforceSeniorityRank!A:A, WorkforceSeniorityRank!B:B, "", 0, 1)</f>
        <v>204</v>
      </c>
      <c r="D290" s="6" t="str">
        <f t="array" ref="D290">XLOOKUP(E290, RoleMaster!C:C, RoleMaster!H:H, "", 0, 1)</f>
        <v>909fe744-64e1-4430-af94-29049e4d5d61</v>
      </c>
      <c r="E290" s="6" t="str">
        <f t="array" ref="E290">XLOOKUP(A290, WorkforceRole!A:A, WorkforceRole!D:D, "", 0, 1)</f>
        <v>Truck Builder</v>
      </c>
      <c r="F290" s="7" t="str">
        <f t="array" ref="F290">XLOOKUP(A290, WorkforceCasualRank!A:A, WorkforceCasualRank!B:B, "", 0, 1)
</f>
        <v/>
      </c>
      <c r="G290" s="8" t="str">
        <f t="array" ref="G290">XLOOKUP(H290, GradeMaster!A:A, GradeMaster!B:B, "", 0, 1)</f>
        <v>4853a21f-bca1-407e-b7e1-d63f769a323e</v>
      </c>
      <c r="H290" s="6" t="str">
        <f t="array" ref="H290">XLOOKUP(A290, WorkforceGrade!A:A, WorkforceGrade!B:B, "", 0, 1)</f>
        <v>Grade 2</v>
      </c>
      <c r="I290" s="9" t="str">
        <f t="array" ref="I290">TEXTJOIN(",", TRUE, XLOOKUP(A290, WorkforceSkills!A:A, WorkforceSkills!C:C, "", 0, 1), XLOOKUP(A290, WorkforceSkills!A:A, WorkforceSkills!E:E, "", 0, 1), XLOOKUP(A290, WorkforceSkills!A:A, WorkforceSkills!G:G, "", 0, 1),  XLOOKUP(A290, WorkforceSkills!A:A, WorkforceSkills!I:I, "", 0, 1), XLOOKUP(A290, WorkforceSkills!A:A, WorkforceSkills!K:K, "", 0, 1), XLOOKUP(A290, WorkforceSkills!A:A, WorkforceSkills!M:M, "", 0, 1), XLOOKUP(A290, WorkforceSkills!A:A, WorkforceSkills!O:O, "", 0, 1), XLOOKUP(A290, WorkforceSkills!A:A, WorkforceSkills!Q:Q, "", 0, 1))
</f>
        <v/>
      </c>
    </row>
    <row r="291">
      <c r="A291" s="5">
        <v>309932.0</v>
      </c>
      <c r="B291" s="5" t="s">
        <v>298</v>
      </c>
      <c r="C291" s="6">
        <f t="array" ref="C291">XLOOKUP(A291, WorkforceSeniorityRank!A:A, WorkforceSeniorityRank!B:B, "", 0, 1)</f>
        <v>208</v>
      </c>
      <c r="D291" s="6" t="str">
        <f t="array" ref="D291">XLOOKUP(E291, RoleMaster!C:C, RoleMaster!H:H, "", 0, 1)</f>
        <v>909fe744-64e1-4430-af94-29049e4d5d61</v>
      </c>
      <c r="E291" s="6" t="str">
        <f t="array" ref="E291">XLOOKUP(A291, WorkforceRole!A:A, WorkforceRole!D:D, "", 0, 1)</f>
        <v>Truck Builder</v>
      </c>
      <c r="F291" s="7" t="str">
        <f t="array" ref="F291">XLOOKUP(A291, WorkforceCasualRank!A:A, WorkforceCasualRank!B:B, "", 0, 1)
</f>
        <v/>
      </c>
      <c r="G291" s="8" t="str">
        <f t="array" ref="G291">XLOOKUP(H291, GradeMaster!A:A, GradeMaster!B:B, "", 0, 1)</f>
        <v>4853a21f-bca1-407e-b7e1-d63f769a323e</v>
      </c>
      <c r="H291" s="6" t="str">
        <f t="array" ref="H291">XLOOKUP(A291, WorkforceGrade!A:A, WorkforceGrade!B:B, "", 0, 1)</f>
        <v>Grade 2</v>
      </c>
      <c r="I291" s="9" t="str">
        <f t="array" ref="I291">TEXTJOIN(",", TRUE, XLOOKUP(A291, WorkforceSkills!A:A, WorkforceSkills!C:C, "", 0, 1), XLOOKUP(A291, WorkforceSkills!A:A, WorkforceSkills!E:E, "", 0, 1), XLOOKUP(A291, WorkforceSkills!A:A, WorkforceSkills!G:G, "", 0, 1),  XLOOKUP(A291, WorkforceSkills!A:A, WorkforceSkills!I:I, "", 0, 1), XLOOKUP(A291, WorkforceSkills!A:A, WorkforceSkills!K:K, "", 0, 1), XLOOKUP(A291, WorkforceSkills!A:A, WorkforceSkills!M:M, "", 0, 1), XLOOKUP(A291, WorkforceSkills!A:A, WorkforceSkills!O:O, "", 0, 1), XLOOKUP(A291, WorkforceSkills!A:A, WorkforceSkills!Q:Q, "", 0, 1))
</f>
        <v/>
      </c>
    </row>
    <row r="292">
      <c r="A292" s="5">
        <v>309979.0</v>
      </c>
      <c r="B292" s="5" t="s">
        <v>299</v>
      </c>
      <c r="C292" s="6">
        <f t="array" ref="C292">XLOOKUP(A292, WorkforceSeniorityRank!A:A, WorkforceSeniorityRank!B:B, "", 0, 1)</f>
        <v>273</v>
      </c>
      <c r="D292" s="6" t="str">
        <f t="array" ref="D292">XLOOKUP(E292, RoleMaster!C:C, RoleMaster!H:H, "", 0, 1)</f>
        <v/>
      </c>
      <c r="E292" s="6" t="str">
        <f t="array" ref="E292">XLOOKUP(A292, WorkforceRole!A:A, WorkforceRole!D:D, "", 0, 1)</f>
        <v/>
      </c>
      <c r="F292" s="7">
        <f t="array" ref="F292">XLOOKUP(A292, WorkforceCasualRank!A:A, WorkforceCasualRank!B:B, "", 0, 1)
</f>
        <v>87</v>
      </c>
      <c r="G292" s="8" t="str">
        <f t="array" ref="G292">XLOOKUP(H292, GradeMaster!A:A, GradeMaster!B:B, "", 0, 1)</f>
        <v>3d17a6e1-bc94-4c7f-ad26-234ce6cd65be</v>
      </c>
      <c r="H292" s="6" t="str">
        <f t="array" ref="H292">XLOOKUP(A292, WorkforceGrade!A:A, WorkforceGrade!B:B, "", 0, 1)</f>
        <v>Grade 5</v>
      </c>
      <c r="I292" s="9" t="str">
        <f t="array" ref="I292">TEXTJOIN(",", TRUE, XLOOKUP(A292, WorkforceSkills!A:A, WorkforceSkills!C:C, "", 0, 1), XLOOKUP(A292, WorkforceSkills!A:A, WorkforceSkills!E:E, "", 0, 1), XLOOKUP(A292, WorkforceSkills!A:A, WorkforceSkills!G:G, "", 0, 1),  XLOOKUP(A292, WorkforceSkills!A:A, WorkforceSkills!I:I, "", 0, 1), XLOOKUP(A292, WorkforceSkills!A:A, WorkforceSkills!K:K, "", 0, 1), XLOOKUP(A292, WorkforceSkills!A:A, WorkforceSkills!M:M, "", 0, 1), XLOOKUP(A292, WorkforceSkills!A:A, WorkforceSkills!O:O, "", 0, 1), XLOOKUP(A292, WorkforceSkills!A:A, WorkforceSkills!Q:Q, "", 0, 1))
</f>
        <v>909fe744-64e1-4430-af94-29049e4d5d61,aea7ed55-e968-4172-83c7-16f869b186ae,866c9d0d-4f6a-4ca6-b352-9e186b2e8478,dec8619b-903f-480e-a552-b9ad9b97025f,b5bc5bd4-194b-41ab-8e3f-c45f25c028d0,4313bbc5-41fb-44dc-929a-99e224446525</v>
      </c>
    </row>
    <row r="293">
      <c r="A293" s="5">
        <v>309928.0</v>
      </c>
      <c r="B293" s="5" t="s">
        <v>300</v>
      </c>
      <c r="C293" s="6">
        <f t="array" ref="C293">XLOOKUP(A293, WorkforceSeniorityRank!A:A, WorkforceSeniorityRank!B:B, "", 0, 1)</f>
        <v>274</v>
      </c>
      <c r="D293" s="6" t="str">
        <f t="array" ref="D293">XLOOKUP(E293, RoleMaster!C:C, RoleMaster!H:H, "", 0, 1)</f>
        <v/>
      </c>
      <c r="E293" s="6" t="str">
        <f t="array" ref="E293">XLOOKUP(A293, WorkforceRole!A:A, WorkforceRole!D:D, "", 0, 1)</f>
        <v/>
      </c>
      <c r="F293" s="7">
        <f t="array" ref="F293">XLOOKUP(A293, WorkforceCasualRank!A:A, WorkforceCasualRank!B:B, "", 0, 1)
</f>
        <v>88</v>
      </c>
      <c r="G293" s="8" t="str">
        <f t="array" ref="G293">XLOOKUP(H293, GradeMaster!A:A, GradeMaster!B:B, "", 0, 1)</f>
        <v>3d17a6e1-bc94-4c7f-ad26-234ce6cd65be</v>
      </c>
      <c r="H293" s="6" t="str">
        <f t="array" ref="H293">XLOOKUP(A293, WorkforceGrade!A:A, WorkforceGrade!B:B, "", 0, 1)</f>
        <v>Grade 5</v>
      </c>
      <c r="I293" s="9" t="str">
        <f t="array" ref="I293">TEXTJOIN(",", TRUE, XLOOKUP(A293, WorkforceSkills!A:A, WorkforceSkills!C:C, "", 0, 1), XLOOKUP(A293, WorkforceSkills!A:A, WorkforceSkills!E:E, "", 0, 1), XLOOKUP(A293, WorkforceSkills!A:A, WorkforceSkills!G:G, "", 0, 1),  XLOOKUP(A293, WorkforceSkills!A:A, WorkforceSkills!I:I, "", 0, 1), XLOOKUP(A293, WorkforceSkills!A:A, WorkforceSkills!K:K, "", 0, 1), XLOOKUP(A293, WorkforceSkills!A:A, WorkforceSkills!M:M, "", 0, 1), XLOOKUP(A293, WorkforceSkills!A:A, WorkforceSkills!O:O, "", 0, 1), XLOOKUP(A293, WorkforceSkills!A:A, WorkforceSkills!Q:Q, "", 0, 1))
</f>
        <v>909fe744-64e1-4430-af94-29049e4d5d61,aea7ed55-e968-4172-83c7-16f869b186ae,866c9d0d-4f6a-4ca6-b352-9e186b2e8478,dec8619b-903f-480e-a552-b9ad9b97025f,b5bc5bd4-194b-41ab-8e3f-c45f25c028d0,4313bbc5-41fb-44dc-929a-99e224446525</v>
      </c>
    </row>
    <row r="294">
      <c r="A294" s="5">
        <v>309963.0</v>
      </c>
      <c r="B294" s="5" t="s">
        <v>301</v>
      </c>
      <c r="C294" s="6">
        <f t="array" ref="C294">XLOOKUP(A294, WorkforceSeniorityRank!A:A, WorkforceSeniorityRank!B:B, "", 0, 1)</f>
        <v>275</v>
      </c>
      <c r="D294" s="6" t="str">
        <f t="array" ref="D294">XLOOKUP(E294, RoleMaster!C:C, RoleMaster!H:H, "", 0, 1)</f>
        <v/>
      </c>
      <c r="E294" s="6" t="str">
        <f t="array" ref="E294">XLOOKUP(A294, WorkforceRole!A:A, WorkforceRole!D:D, "", 0, 1)</f>
        <v/>
      </c>
      <c r="F294" s="7">
        <f t="array" ref="F294">XLOOKUP(A294, WorkforceCasualRank!A:A, WorkforceCasualRank!B:B, "", 0, 1)
</f>
        <v>89</v>
      </c>
      <c r="G294" s="8" t="str">
        <f t="array" ref="G294">XLOOKUP(H294, GradeMaster!A:A, GradeMaster!B:B, "", 0, 1)</f>
        <v>3d17a6e1-bc94-4c7f-ad26-234ce6cd65be</v>
      </c>
      <c r="H294" s="6" t="str">
        <f t="array" ref="H294">XLOOKUP(A294, WorkforceGrade!A:A, WorkforceGrade!B:B, "", 0, 1)</f>
        <v>Grade 5</v>
      </c>
      <c r="I294" s="9" t="str">
        <f t="array" ref="I294">TEXTJOIN(",", TRUE, XLOOKUP(A294, WorkforceSkills!A:A, WorkforceSkills!C:C, "", 0, 1), XLOOKUP(A294, WorkforceSkills!A:A, WorkforceSkills!E:E, "", 0, 1), XLOOKUP(A294, WorkforceSkills!A:A, WorkforceSkills!G:G, "", 0, 1),  XLOOKUP(A294, WorkforceSkills!A:A, WorkforceSkills!I:I, "", 0, 1), XLOOKUP(A294, WorkforceSkills!A:A, WorkforceSkills!K:K, "", 0, 1), XLOOKUP(A294, WorkforceSkills!A:A, WorkforceSkills!M:M, "", 0, 1), XLOOKUP(A294, WorkforceSkills!A:A, WorkforceSkills!O:O, "", 0, 1), XLOOKUP(A294, WorkforceSkills!A:A, WorkforceSkills!Q:Q, "", 0, 1))
</f>
        <v>aea7ed55-e968-4172-83c7-16f869b186ae,866c9d0d-4f6a-4ca6-b352-9e186b2e8478,b5bc5bd4-194b-41ab-8e3f-c45f25c028d0,4313bbc5-41fb-44dc-929a-99e224446525</v>
      </c>
    </row>
    <row r="295">
      <c r="A295" s="5">
        <v>309980.0</v>
      </c>
      <c r="B295" s="5" t="s">
        <v>302</v>
      </c>
      <c r="C295" s="6">
        <f t="array" ref="C295">XLOOKUP(A295, WorkforceSeniorityRank!A:A, WorkforceSeniorityRank!B:B, "", 0, 1)</f>
        <v>276</v>
      </c>
      <c r="D295" s="6" t="str">
        <f t="array" ref="D295">XLOOKUP(E295, RoleMaster!C:C, RoleMaster!H:H, "", 0, 1)</f>
        <v/>
      </c>
      <c r="E295" s="6" t="str">
        <f t="array" ref="E295">XLOOKUP(A295, WorkforceRole!A:A, WorkforceRole!D:D, "", 0, 1)</f>
        <v/>
      </c>
      <c r="F295" s="7">
        <f t="array" ref="F295">XLOOKUP(A295, WorkforceCasualRank!A:A, WorkforceCasualRank!B:B, "", 0, 1)
</f>
        <v>90</v>
      </c>
      <c r="G295" s="8" t="str">
        <f t="array" ref="G295">XLOOKUP(H295, GradeMaster!A:A, GradeMaster!B:B, "", 0, 1)</f>
        <v>3d17a6e1-bc94-4c7f-ad26-234ce6cd65be</v>
      </c>
      <c r="H295" s="6" t="str">
        <f t="array" ref="H295">XLOOKUP(A295, WorkforceGrade!A:A, WorkforceGrade!B:B, "", 0, 1)</f>
        <v>Grade 5</v>
      </c>
      <c r="I295" s="9" t="str">
        <f t="array" ref="I295">TEXTJOIN(",", TRUE, XLOOKUP(A295, WorkforceSkills!A:A, WorkforceSkills!C:C, "", 0, 1), XLOOKUP(A295, WorkforceSkills!A:A, WorkforceSkills!E:E, "", 0, 1), XLOOKUP(A295, WorkforceSkills!A:A, WorkforceSkills!G:G, "", 0, 1),  XLOOKUP(A295, WorkforceSkills!A:A, WorkforceSkills!I:I, "", 0, 1), XLOOKUP(A295, WorkforceSkills!A:A, WorkforceSkills!K:K, "", 0, 1), XLOOKUP(A295, WorkforceSkills!A:A, WorkforceSkills!M:M, "", 0, 1), XLOOKUP(A295, WorkforceSkills!A:A, WorkforceSkills!O:O, "", 0, 1), XLOOKUP(A295, WorkforceSkills!A:A, WorkforceSkills!Q:Q, "", 0, 1))
</f>
        <v>909fe744-64e1-4430-af94-29049e4d5d61,aea7ed55-e968-4172-83c7-16f869b186ae,866c9d0d-4f6a-4ca6-b352-9e186b2e8478,dec8619b-903f-480e-a552-b9ad9b97025f,b5bc5bd4-194b-41ab-8e3f-c45f25c028d0,4313bbc5-41fb-44dc-929a-99e224446525</v>
      </c>
    </row>
    <row r="296">
      <c r="A296" s="5">
        <v>309958.0</v>
      </c>
      <c r="B296" s="5" t="s">
        <v>303</v>
      </c>
      <c r="C296" s="6">
        <f t="array" ref="C296">XLOOKUP(A296, WorkforceSeniorityRank!A:A, WorkforceSeniorityRank!B:B, "", 0, 1)</f>
        <v>174</v>
      </c>
      <c r="D296" s="6" t="str">
        <f t="array" ref="D296">XLOOKUP(E296, RoleMaster!C:C, RoleMaster!H:H, "", 0, 1)</f>
        <v>2615173f-0c73-47c2-9e5e-71c4134616de</v>
      </c>
      <c r="E296" s="6" t="str">
        <f t="array" ref="E296">XLOOKUP(A296, WorkforceRole!A:A, WorkforceRole!D:D, "", 0, 1)</f>
        <v>LCV Builder</v>
      </c>
      <c r="F296" s="7" t="str">
        <f t="array" ref="F296">XLOOKUP(A296, WorkforceCasualRank!A:A, WorkforceCasualRank!B:B, "", 0, 1)
</f>
        <v/>
      </c>
      <c r="G296" s="8" t="str">
        <f t="array" ref="G296">XLOOKUP(H296, GradeMaster!A:A, GradeMaster!B:B, "", 0, 1)</f>
        <v>4853a21f-bca1-407e-b7e1-d63f769a323e</v>
      </c>
      <c r="H296" s="6" t="str">
        <f t="array" ref="H296">XLOOKUP(A296, WorkforceGrade!A:A, WorkforceGrade!B:B, "", 0, 1)</f>
        <v>Grade 2</v>
      </c>
      <c r="I296" s="9" t="str">
        <f t="array" ref="I296">TEXTJOIN(",", TRUE, XLOOKUP(A296, WorkforceSkills!A:A, WorkforceSkills!C:C, "", 0, 1), XLOOKUP(A296, WorkforceSkills!A:A, WorkforceSkills!E:E, "", 0, 1), XLOOKUP(A296, WorkforceSkills!A:A, WorkforceSkills!G:G, "", 0, 1),  XLOOKUP(A296, WorkforceSkills!A:A, WorkforceSkills!I:I, "", 0, 1), XLOOKUP(A296, WorkforceSkills!A:A, WorkforceSkills!K:K, "", 0, 1), XLOOKUP(A296, WorkforceSkills!A:A, WorkforceSkills!M:M, "", 0, 1), XLOOKUP(A296, WorkforceSkills!A:A, WorkforceSkills!O:O, "", 0, 1), XLOOKUP(A296, WorkforceSkills!A:A, WorkforceSkills!Q:Q, "", 0, 1))
</f>
        <v/>
      </c>
    </row>
    <row r="297">
      <c r="A297" s="5">
        <v>309934.0</v>
      </c>
      <c r="B297" s="5" t="s">
        <v>304</v>
      </c>
      <c r="C297" s="6">
        <f t="array" ref="C297">XLOOKUP(A297, WorkforceSeniorityRank!A:A, WorkforceSeniorityRank!B:B, "", 0, 1)</f>
        <v>200</v>
      </c>
      <c r="D297" s="6" t="str">
        <f t="array" ref="D297">XLOOKUP(E297, RoleMaster!C:C, RoleMaster!H:H, "", 0, 1)</f>
        <v>909fe744-64e1-4430-af94-29049e4d5d61</v>
      </c>
      <c r="E297" s="6" t="str">
        <f t="array" ref="E297">XLOOKUP(A297, WorkforceRole!A:A, WorkforceRole!D:D, "", 0, 1)</f>
        <v>Truck Builder</v>
      </c>
      <c r="F297" s="7" t="str">
        <f t="array" ref="F297">XLOOKUP(A297, WorkforceCasualRank!A:A, WorkforceCasualRank!B:B, "", 0, 1)
</f>
        <v/>
      </c>
      <c r="G297" s="8" t="str">
        <f t="array" ref="G297">XLOOKUP(H297, GradeMaster!A:A, GradeMaster!B:B, "", 0, 1)</f>
        <v>4853a21f-bca1-407e-b7e1-d63f769a323e</v>
      </c>
      <c r="H297" s="6" t="str">
        <f t="array" ref="H297">XLOOKUP(A297, WorkforceGrade!A:A, WorkforceGrade!B:B, "", 0, 1)</f>
        <v>Grade 2</v>
      </c>
      <c r="I297" s="9" t="str">
        <f t="array" ref="I297">TEXTJOIN(",", TRUE, XLOOKUP(A297, WorkforceSkills!A:A, WorkforceSkills!C:C, "", 0, 1), XLOOKUP(A297, WorkforceSkills!A:A, WorkforceSkills!E:E, "", 0, 1), XLOOKUP(A297, WorkforceSkills!A:A, WorkforceSkills!G:G, "", 0, 1),  XLOOKUP(A297, WorkforceSkills!A:A, WorkforceSkills!I:I, "", 0, 1), XLOOKUP(A297, WorkforceSkills!A:A, WorkforceSkills!K:K, "", 0, 1), XLOOKUP(A297, WorkforceSkills!A:A, WorkforceSkills!M:M, "", 0, 1), XLOOKUP(A297, WorkforceSkills!A:A, WorkforceSkills!O:O, "", 0, 1), XLOOKUP(A297, WorkforceSkills!A:A, WorkforceSkills!Q:Q, "", 0, 1))
</f>
        <v/>
      </c>
    </row>
    <row r="298">
      <c r="A298" s="5">
        <v>309994.0</v>
      </c>
      <c r="B298" s="5" t="s">
        <v>305</v>
      </c>
      <c r="C298" s="6">
        <f t="array" ref="C298">XLOOKUP(A298, WorkforceSeniorityRank!A:A, WorkforceSeniorityRank!B:B, "", 0, 1)</f>
        <v>278</v>
      </c>
      <c r="D298" s="6" t="str">
        <f t="array" ref="D298">XLOOKUP(E298, RoleMaster!C:C, RoleMaster!H:H, "", 0, 1)</f>
        <v/>
      </c>
      <c r="E298" s="6" t="str">
        <f t="array" ref="E298">XLOOKUP(A298, WorkforceRole!A:A, WorkforceRole!D:D, "", 0, 1)</f>
        <v/>
      </c>
      <c r="F298" s="7">
        <f t="array" ref="F298">XLOOKUP(A298, WorkforceCasualRank!A:A, WorkforceCasualRank!B:B, "", 0, 1)
</f>
        <v>91</v>
      </c>
      <c r="G298" s="8" t="str">
        <f t="array" ref="G298">XLOOKUP(H298, GradeMaster!A:A, GradeMaster!B:B, "", 0, 1)</f>
        <v>3d17a6e1-bc94-4c7f-ad26-234ce6cd65be</v>
      </c>
      <c r="H298" s="6" t="str">
        <f t="array" ref="H298">XLOOKUP(A298, WorkforceGrade!A:A, WorkforceGrade!B:B, "", 0, 1)</f>
        <v>Grade 5</v>
      </c>
      <c r="I298" s="9" t="str">
        <f t="array" ref="I298">TEXTJOIN(",", TRUE, XLOOKUP(A298, WorkforceSkills!A:A, WorkforceSkills!C:C, "", 0, 1), XLOOKUP(A298, WorkforceSkills!A:A, WorkforceSkills!E:E, "", 0, 1), XLOOKUP(A298, WorkforceSkills!A:A, WorkforceSkills!G:G, "", 0, 1),  XLOOKUP(A298, WorkforceSkills!A:A, WorkforceSkills!I:I, "", 0, 1), XLOOKUP(A298, WorkforceSkills!A:A, WorkforceSkills!K:K, "", 0, 1), XLOOKUP(A298, WorkforceSkills!A:A, WorkforceSkills!M:M, "", 0, 1), XLOOKUP(A298, WorkforceSkills!A:A, WorkforceSkills!O:O, "", 0, 1), XLOOKUP(A298, WorkforceSkills!A:A, WorkforceSkills!Q:Q, "", 0, 1))
</f>
        <v>aea7ed55-e968-4172-83c7-16f869b186ae,866c9d0d-4f6a-4ca6-b352-9e186b2e8478,dec8619b-903f-480e-a552-b9ad9b97025f,b5bc5bd4-194b-41ab-8e3f-c45f25c028d0,4313bbc5-41fb-44dc-929a-99e224446525</v>
      </c>
    </row>
    <row r="299">
      <c r="A299" s="5">
        <v>310060.0</v>
      </c>
      <c r="B299" s="5" t="s">
        <v>306</v>
      </c>
      <c r="C299" s="6">
        <f t="array" ref="C299">XLOOKUP(A299, WorkforceSeniorityRank!A:A, WorkforceSeniorityRank!B:B, "", 0, 1)</f>
        <v>350</v>
      </c>
      <c r="D299" s="6" t="str">
        <f t="array" ref="D299">XLOOKUP(E299, RoleMaster!C:C, RoleMaster!H:H, "", 0, 1)</f>
        <v>687f3dde-d1ad-4f4b-8c60-91a31eefb0fc</v>
      </c>
      <c r="E299" s="6" t="str">
        <f t="array" ref="E299">XLOOKUP(A299, WorkforceRole!A:A, WorkforceRole!D:D, "", 0, 1)</f>
        <v>Tyre Trucker</v>
      </c>
      <c r="F299" s="7">
        <f t="array" ref="F299">XLOOKUP(A299, WorkforceCasualRank!A:A, WorkforceCasualRank!B:B, "", 0, 1)
</f>
        <v>92</v>
      </c>
      <c r="G299" s="8" t="str">
        <f t="array" ref="G299">XLOOKUP(H299, GradeMaster!A:A, GradeMaster!B:B, "", 0, 1)</f>
        <v>6bb027c9-c54d-45fc-9887-0bacc308d30a</v>
      </c>
      <c r="H299" s="6" t="str">
        <f t="array" ref="H299">XLOOKUP(A299, WorkforceGrade!A:A, WorkforceGrade!B:B, "", 0, 1)</f>
        <v>Grade 6</v>
      </c>
      <c r="I299" s="9" t="str">
        <f t="array" ref="I299">TEXTJOIN(",", TRUE, XLOOKUP(A299, WorkforceSkills!A:A, WorkforceSkills!C:C, "", 0, 1), XLOOKUP(A299, WorkforceSkills!A:A, WorkforceSkills!E:E, "", 0, 1), XLOOKUP(A299, WorkforceSkills!A:A, WorkforceSkills!G:G, "", 0, 1),  XLOOKUP(A299, WorkforceSkills!A:A, WorkforceSkills!I:I, "", 0, 1), XLOOKUP(A299, WorkforceSkills!A:A, WorkforceSkills!K:K, "", 0, 1), XLOOKUP(A299, WorkforceSkills!A:A, WorkforceSkills!M:M, "", 0, 1), XLOOKUP(A299, WorkforceSkills!A:A, WorkforceSkills!O:O, "", 0, 1), XLOOKUP(A299, WorkforceSkills!A:A, WorkforceSkills!Q:Q, "", 0, 1))
</f>
        <v>aea7ed55-e968-4172-83c7-16f869b186ae,866c9d0d-4f6a-4ca6-b352-9e186b2e8478,b5bc5bd4-194b-41ab-8e3f-c45f25c028d0,4313bbc5-41fb-44dc-929a-99e224446525</v>
      </c>
    </row>
    <row r="300">
      <c r="A300" s="5">
        <v>310073.0</v>
      </c>
      <c r="B300" s="5" t="s">
        <v>307</v>
      </c>
      <c r="C300" s="6">
        <f t="array" ref="C300">XLOOKUP(A300, WorkforceSeniorityRank!A:A, WorkforceSeniorityRank!B:B, "", 0, 1)</f>
        <v>192</v>
      </c>
      <c r="D300" s="6" t="str">
        <f t="array" ref="D300">XLOOKUP(E300, RoleMaster!C:C, RoleMaster!H:H, "", 0, 1)</f>
        <v>2615173f-0c73-47c2-9e5e-71c4134616de</v>
      </c>
      <c r="E300" s="6" t="str">
        <f t="array" ref="E300">XLOOKUP(A300, WorkforceRole!A:A, WorkforceRole!D:D, "", 0, 1)</f>
        <v>LCV Builder</v>
      </c>
      <c r="F300" s="7" t="str">
        <f t="array" ref="F300">XLOOKUP(A300, WorkforceCasualRank!A:A, WorkforceCasualRank!B:B, "", 0, 1)
</f>
        <v/>
      </c>
      <c r="G300" s="8" t="str">
        <f t="array" ref="G300">XLOOKUP(H300, GradeMaster!A:A, GradeMaster!B:B, "", 0, 1)</f>
        <v>4853a21f-bca1-407e-b7e1-d63f769a323e</v>
      </c>
      <c r="H300" s="6" t="str">
        <f t="array" ref="H300">XLOOKUP(A300, WorkforceGrade!A:A, WorkforceGrade!B:B, "", 0, 1)</f>
        <v>Grade 2</v>
      </c>
      <c r="I300" s="9" t="str">
        <f t="array" ref="I300">TEXTJOIN(",", TRUE, XLOOKUP(A300, WorkforceSkills!A:A, WorkforceSkills!C:C, "", 0, 1), XLOOKUP(A300, WorkforceSkills!A:A, WorkforceSkills!E:E, "", 0, 1), XLOOKUP(A300, WorkforceSkills!A:A, WorkforceSkills!G:G, "", 0, 1),  XLOOKUP(A300, WorkforceSkills!A:A, WorkforceSkills!I:I, "", 0, 1), XLOOKUP(A300, WorkforceSkills!A:A, WorkforceSkills!K:K, "", 0, 1), XLOOKUP(A300, WorkforceSkills!A:A, WorkforceSkills!M:M, "", 0, 1), XLOOKUP(A300, WorkforceSkills!A:A, WorkforceSkills!O:O, "", 0, 1), XLOOKUP(A300, WorkforceSkills!A:A, WorkforceSkills!Q:Q, "", 0, 1))
</f>
        <v/>
      </c>
    </row>
    <row r="301">
      <c r="A301" s="5">
        <v>310045.0</v>
      </c>
      <c r="B301" s="5" t="s">
        <v>308</v>
      </c>
      <c r="C301" s="6">
        <f t="array" ref="C301">XLOOKUP(A301, WorkforceSeniorityRank!A:A, WorkforceSeniorityRank!B:B, "", 0, 1)</f>
        <v>279</v>
      </c>
      <c r="D301" s="6" t="str">
        <f t="array" ref="D301">XLOOKUP(E301, RoleMaster!C:C, RoleMaster!H:H, "", 0, 1)</f>
        <v/>
      </c>
      <c r="E301" s="6" t="str">
        <f t="array" ref="E301">XLOOKUP(A301, WorkforceRole!A:A, WorkforceRole!D:D, "", 0, 1)</f>
        <v/>
      </c>
      <c r="F301" s="7">
        <f t="array" ref="F301">XLOOKUP(A301, WorkforceCasualRank!A:A, WorkforceCasualRank!B:B, "", 0, 1)
</f>
        <v>93</v>
      </c>
      <c r="G301" s="8" t="str">
        <f t="array" ref="G301">XLOOKUP(H301, GradeMaster!A:A, GradeMaster!B:B, "", 0, 1)</f>
        <v>3d17a6e1-bc94-4c7f-ad26-234ce6cd65be</v>
      </c>
      <c r="H301" s="6" t="str">
        <f t="array" ref="H301">XLOOKUP(A301, WorkforceGrade!A:A, WorkforceGrade!B:B, "", 0, 1)</f>
        <v>Grade 5</v>
      </c>
      <c r="I301" s="9" t="str">
        <f t="array" ref="I301">TEXTJOIN(",", TRUE, XLOOKUP(A301, WorkforceSkills!A:A, WorkforceSkills!C:C, "", 0, 1), XLOOKUP(A301, WorkforceSkills!A:A, WorkforceSkills!E:E, "", 0, 1), XLOOKUP(A301, WorkforceSkills!A:A, WorkforceSkills!G:G, "", 0, 1),  XLOOKUP(A301, WorkforceSkills!A:A, WorkforceSkills!I:I, "", 0, 1), XLOOKUP(A301, WorkforceSkills!A:A, WorkforceSkills!K:K, "", 0, 1), XLOOKUP(A301, WorkforceSkills!A:A, WorkforceSkills!M:M, "", 0, 1), XLOOKUP(A301, WorkforceSkills!A:A, WorkforceSkills!O:O, "", 0, 1), XLOOKUP(A301, WorkforceSkills!A:A, WorkforceSkills!Q:Q, "", 0, 1))
</f>
        <v>909fe744-64e1-4430-af94-29049e4d5d61,aea7ed55-e968-4172-83c7-16f869b186ae,2615173f-0c73-47c2-9e5e-71c4134616de,866c9d0d-4f6a-4ca6-b352-9e186b2e8478,b5bc5bd4-194b-41ab-8e3f-c45f25c028d0,4313bbc5-41fb-44dc-929a-99e224446525</v>
      </c>
    </row>
    <row r="302">
      <c r="A302" s="5">
        <v>310040.0</v>
      </c>
      <c r="B302" s="5" t="s">
        <v>309</v>
      </c>
      <c r="C302" s="6">
        <f t="array" ref="C302">XLOOKUP(A302, WorkforceSeniorityRank!A:A, WorkforceSeniorityRank!B:B, "", 0, 1)</f>
        <v>201</v>
      </c>
      <c r="D302" s="6" t="str">
        <f t="array" ref="D302">XLOOKUP(E302, RoleMaster!C:C, RoleMaster!H:H, "", 0, 1)</f>
        <v>909fe744-64e1-4430-af94-29049e4d5d61</v>
      </c>
      <c r="E302" s="6" t="str">
        <f t="array" ref="E302">XLOOKUP(A302, WorkforceRole!A:A, WorkforceRole!D:D, "", 0, 1)</f>
        <v>Truck Builder</v>
      </c>
      <c r="F302" s="7" t="str">
        <f t="array" ref="F302">XLOOKUP(A302, WorkforceCasualRank!A:A, WorkforceCasualRank!B:B, "", 0, 1)
</f>
        <v/>
      </c>
      <c r="G302" s="8" t="str">
        <f t="array" ref="G302">XLOOKUP(H302, GradeMaster!A:A, GradeMaster!B:B, "", 0, 1)</f>
        <v>4853a21f-bca1-407e-b7e1-d63f769a323e</v>
      </c>
      <c r="H302" s="6" t="str">
        <f t="array" ref="H302">XLOOKUP(A302, WorkforceGrade!A:A, WorkforceGrade!B:B, "", 0, 1)</f>
        <v>Grade 2</v>
      </c>
      <c r="I302" s="9" t="str">
        <f t="array" ref="I302">TEXTJOIN(",", TRUE, XLOOKUP(A302, WorkforceSkills!A:A, WorkforceSkills!C:C, "", 0, 1), XLOOKUP(A302, WorkforceSkills!A:A, WorkforceSkills!E:E, "", 0, 1), XLOOKUP(A302, WorkforceSkills!A:A, WorkforceSkills!G:G, "", 0, 1),  XLOOKUP(A302, WorkforceSkills!A:A, WorkforceSkills!I:I, "", 0, 1), XLOOKUP(A302, WorkforceSkills!A:A, WorkforceSkills!K:K, "", 0, 1), XLOOKUP(A302, WorkforceSkills!A:A, WorkforceSkills!M:M, "", 0, 1), XLOOKUP(A302, WorkforceSkills!A:A, WorkforceSkills!O:O, "", 0, 1), XLOOKUP(A302, WorkforceSkills!A:A, WorkforceSkills!Q:Q, "", 0, 1))
</f>
        <v/>
      </c>
    </row>
    <row r="303">
      <c r="A303" s="5">
        <v>310037.0</v>
      </c>
      <c r="B303" s="5" t="s">
        <v>310</v>
      </c>
      <c r="C303" s="6">
        <f t="array" ref="C303">XLOOKUP(A303, WorkforceSeniorityRank!A:A, WorkforceSeniorityRank!B:B, "", 0, 1)</f>
        <v>296</v>
      </c>
      <c r="D303" s="6" t="str">
        <f t="array" ref="D303">XLOOKUP(E303, RoleMaster!C:C, RoleMaster!H:H, "", 0, 1)</f>
        <v>aea7ed55-e968-4172-83c7-16f869b186ae</v>
      </c>
      <c r="E303" s="6" t="str">
        <f t="array" ref="E303">XLOOKUP(A303, WorkforceRole!A:A, WorkforceRole!D:D, "", 0, 1)</f>
        <v>Truck Serviceman</v>
      </c>
      <c r="F303" s="7">
        <f t="array" ref="F303">XLOOKUP(A303, WorkforceCasualRank!A:A, WorkforceCasualRank!B:B, "", 0, 1)
</f>
        <v>94</v>
      </c>
      <c r="G303" s="8" t="str">
        <f t="array" ref="G303">XLOOKUP(H303, GradeMaster!A:A, GradeMaster!B:B, "", 0, 1)</f>
        <v>3d17a6e1-bc94-4c7f-ad26-234ce6cd65be</v>
      </c>
      <c r="H303" s="6" t="str">
        <f t="array" ref="H303">XLOOKUP(A303, WorkforceGrade!A:A, WorkforceGrade!B:B, "", 0, 1)</f>
        <v>Grade 5</v>
      </c>
      <c r="I303" s="9" t="str">
        <f t="array" ref="I303">TEXTJOIN(",", TRUE, XLOOKUP(A303, WorkforceSkills!A:A, WorkforceSkills!C:C, "", 0, 1), XLOOKUP(A303, WorkforceSkills!A:A, WorkforceSkills!E:E, "", 0, 1), XLOOKUP(A303, WorkforceSkills!A:A, WorkforceSkills!G:G, "", 0, 1),  XLOOKUP(A303, WorkforceSkills!A:A, WorkforceSkills!I:I, "", 0, 1), XLOOKUP(A303, WorkforceSkills!A:A, WorkforceSkills!K:K, "", 0, 1), XLOOKUP(A303, WorkforceSkills!A:A, WorkforceSkills!M:M, "", 0, 1), XLOOKUP(A303, WorkforceSkills!A:A, WorkforceSkills!O:O, "", 0, 1), XLOOKUP(A303, WorkforceSkills!A:A, WorkforceSkills!Q:Q, "", 0, 1))
</f>
        <v>909fe744-64e1-4430-af94-29049e4d5d61,aea7ed55-e968-4172-83c7-16f869b186ae,866c9d0d-4f6a-4ca6-b352-9e186b2e8478,b5bc5bd4-194b-41ab-8e3f-c45f25c028d0,4313bbc5-41fb-44dc-929a-99e224446525</v>
      </c>
    </row>
    <row r="304">
      <c r="A304" s="5">
        <v>310034.0</v>
      </c>
      <c r="B304" s="5" t="s">
        <v>311</v>
      </c>
      <c r="C304" s="6">
        <f t="array" ref="C304">XLOOKUP(A304, WorkforceSeniorityRank!A:A, WorkforceSeniorityRank!B:B, "", 0, 1)</f>
        <v>224</v>
      </c>
      <c r="D304" s="6" t="str">
        <f t="array" ref="D304">XLOOKUP(E304, RoleMaster!C:C, RoleMaster!H:H, "", 0, 1)</f>
        <v>909fe744-64e1-4430-af94-29049e4d5d61</v>
      </c>
      <c r="E304" s="6" t="str">
        <f t="array" ref="E304">XLOOKUP(A304, WorkforceRole!A:A, WorkforceRole!D:D, "", 0, 1)</f>
        <v>Truck Builder</v>
      </c>
      <c r="F304" s="7" t="str">
        <f t="array" ref="F304">XLOOKUP(A304, WorkforceCasualRank!A:A, WorkforceCasualRank!B:B, "", 0, 1)
</f>
        <v/>
      </c>
      <c r="G304" s="8" t="str">
        <f t="array" ref="G304">XLOOKUP(H304, GradeMaster!A:A, GradeMaster!B:B, "", 0, 1)</f>
        <v>4853a21f-bca1-407e-b7e1-d63f769a323e</v>
      </c>
      <c r="H304" s="6" t="str">
        <f t="array" ref="H304">XLOOKUP(A304, WorkforceGrade!A:A, WorkforceGrade!B:B, "", 0, 1)</f>
        <v>Grade 2</v>
      </c>
      <c r="I304" s="9" t="str">
        <f t="array" ref="I304">TEXTJOIN(",", TRUE, XLOOKUP(A304, WorkforceSkills!A:A, WorkforceSkills!C:C, "", 0, 1), XLOOKUP(A304, WorkforceSkills!A:A, WorkforceSkills!E:E, "", 0, 1), XLOOKUP(A304, WorkforceSkills!A:A, WorkforceSkills!G:G, "", 0, 1),  XLOOKUP(A304, WorkforceSkills!A:A, WorkforceSkills!I:I, "", 0, 1), XLOOKUP(A304, WorkforceSkills!A:A, WorkforceSkills!K:K, "", 0, 1), XLOOKUP(A304, WorkforceSkills!A:A, WorkforceSkills!M:M, "", 0, 1), XLOOKUP(A304, WorkforceSkills!A:A, WorkforceSkills!O:O, "", 0, 1), XLOOKUP(A304, WorkforceSkills!A:A, WorkforceSkills!Q:Q, "", 0, 1))
</f>
        <v/>
      </c>
    </row>
    <row r="305">
      <c r="A305" s="5">
        <v>310042.0</v>
      </c>
      <c r="B305" s="5" t="s">
        <v>312</v>
      </c>
      <c r="C305" s="6">
        <f t="array" ref="C305">XLOOKUP(A305, WorkforceSeniorityRank!A:A, WorkforceSeniorityRank!B:B, "", 0, 1)</f>
        <v>205</v>
      </c>
      <c r="D305" s="6" t="str">
        <f t="array" ref="D305">XLOOKUP(E305, RoleMaster!C:C, RoleMaster!H:H, "", 0, 1)</f>
        <v>909fe744-64e1-4430-af94-29049e4d5d61</v>
      </c>
      <c r="E305" s="6" t="str">
        <f t="array" ref="E305">XLOOKUP(A305, WorkforceRole!A:A, WorkforceRole!D:D, "", 0, 1)</f>
        <v>Truck Builder</v>
      </c>
      <c r="F305" s="7" t="str">
        <f t="array" ref="F305">XLOOKUP(A305, WorkforceCasualRank!A:A, WorkforceCasualRank!B:B, "", 0, 1)
</f>
        <v/>
      </c>
      <c r="G305" s="8" t="str">
        <f t="array" ref="G305">XLOOKUP(H305, GradeMaster!A:A, GradeMaster!B:B, "", 0, 1)</f>
        <v>4853a21f-bca1-407e-b7e1-d63f769a323e</v>
      </c>
      <c r="H305" s="6" t="str">
        <f t="array" ref="H305">XLOOKUP(A305, WorkforceGrade!A:A, WorkforceGrade!B:B, "", 0, 1)</f>
        <v>Grade 2</v>
      </c>
      <c r="I305" s="9" t="str">
        <f t="array" ref="I305">TEXTJOIN(",", TRUE, XLOOKUP(A305, WorkforceSkills!A:A, WorkforceSkills!C:C, "", 0, 1), XLOOKUP(A305, WorkforceSkills!A:A, WorkforceSkills!E:E, "", 0, 1), XLOOKUP(A305, WorkforceSkills!A:A, WorkforceSkills!G:G, "", 0, 1),  XLOOKUP(A305, WorkforceSkills!A:A, WorkforceSkills!I:I, "", 0, 1), XLOOKUP(A305, WorkforceSkills!A:A, WorkforceSkills!K:K, "", 0, 1), XLOOKUP(A305, WorkforceSkills!A:A, WorkforceSkills!M:M, "", 0, 1), XLOOKUP(A305, WorkforceSkills!A:A, WorkforceSkills!O:O, "", 0, 1), XLOOKUP(A305, WorkforceSkills!A:A, WorkforceSkills!Q:Q, "", 0, 1))
</f>
        <v/>
      </c>
    </row>
    <row r="306">
      <c r="A306" s="5">
        <v>310055.0</v>
      </c>
      <c r="B306" s="5" t="s">
        <v>313</v>
      </c>
      <c r="C306" s="6">
        <f t="array" ref="C306">XLOOKUP(A306, WorkforceSeniorityRank!A:A, WorkforceSeniorityRank!B:B, "", 0, 1)</f>
        <v>218</v>
      </c>
      <c r="D306" s="6" t="str">
        <f t="array" ref="D306">XLOOKUP(E306, RoleMaster!C:C, RoleMaster!H:H, "", 0, 1)</f>
        <v>2615173f-0c73-47c2-9e5e-71c4134616de</v>
      </c>
      <c r="E306" s="6" t="str">
        <f t="array" ref="E306">XLOOKUP(A306, WorkforceRole!A:A, WorkforceRole!D:D, "", 0, 1)</f>
        <v>LCV Builder</v>
      </c>
      <c r="F306" s="7" t="str">
        <f t="array" ref="F306">XLOOKUP(A306, WorkforceCasualRank!A:A, WorkforceCasualRank!B:B, "", 0, 1)
</f>
        <v/>
      </c>
      <c r="G306" s="8" t="str">
        <f t="array" ref="G306">XLOOKUP(H306, GradeMaster!A:A, GradeMaster!B:B, "", 0, 1)</f>
        <v>4853a21f-bca1-407e-b7e1-d63f769a323e</v>
      </c>
      <c r="H306" s="6" t="str">
        <f t="array" ref="H306">XLOOKUP(A306, WorkforceGrade!A:A, WorkforceGrade!B:B, "", 0, 1)</f>
        <v>Grade 2</v>
      </c>
      <c r="I306" s="9" t="str">
        <f t="array" ref="I306">TEXTJOIN(",", TRUE, XLOOKUP(A306, WorkforceSkills!A:A, WorkforceSkills!C:C, "", 0, 1), XLOOKUP(A306, WorkforceSkills!A:A, WorkforceSkills!E:E, "", 0, 1), XLOOKUP(A306, WorkforceSkills!A:A, WorkforceSkills!G:G, "", 0, 1),  XLOOKUP(A306, WorkforceSkills!A:A, WorkforceSkills!I:I, "", 0, 1), XLOOKUP(A306, WorkforceSkills!A:A, WorkforceSkills!K:K, "", 0, 1), XLOOKUP(A306, WorkforceSkills!A:A, WorkforceSkills!M:M, "", 0, 1), XLOOKUP(A306, WorkforceSkills!A:A, WorkforceSkills!O:O, "", 0, 1), XLOOKUP(A306, WorkforceSkills!A:A, WorkforceSkills!Q:Q, "", 0, 1))
</f>
        <v/>
      </c>
    </row>
    <row r="307">
      <c r="A307" s="5">
        <v>310031.0</v>
      </c>
      <c r="B307" s="5" t="s">
        <v>314</v>
      </c>
      <c r="C307" s="6">
        <f t="array" ref="C307">XLOOKUP(A307, WorkforceSeniorityRank!A:A, WorkforceSeniorityRank!B:B, "", 0, 1)</f>
        <v>280</v>
      </c>
      <c r="D307" s="6" t="str">
        <f t="array" ref="D307">XLOOKUP(E307, RoleMaster!C:C, RoleMaster!H:H, "", 0, 1)</f>
        <v>aea7ed55-e968-4172-83c7-16f869b186ae</v>
      </c>
      <c r="E307" s="6" t="str">
        <f t="array" ref="E307">XLOOKUP(A307, WorkforceRole!A:A, WorkforceRole!D:D, "", 0, 1)</f>
        <v>Truck Serviceman</v>
      </c>
      <c r="F307" s="7">
        <f t="array" ref="F307">XLOOKUP(A307, WorkforceCasualRank!A:A, WorkforceCasualRank!B:B, "", 0, 1)
</f>
        <v>95</v>
      </c>
      <c r="G307" s="8" t="str">
        <f t="array" ref="G307">XLOOKUP(H307, GradeMaster!A:A, GradeMaster!B:B, "", 0, 1)</f>
        <v>3d17a6e1-bc94-4c7f-ad26-234ce6cd65be</v>
      </c>
      <c r="H307" s="6" t="str">
        <f t="array" ref="H307">XLOOKUP(A307, WorkforceGrade!A:A, WorkforceGrade!B:B, "", 0, 1)</f>
        <v>Grade 5</v>
      </c>
      <c r="I307" s="9" t="str">
        <f t="array" ref="I307">TEXTJOIN(",", TRUE, XLOOKUP(A307, WorkforceSkills!A:A, WorkforceSkills!C:C, "", 0, 1), XLOOKUP(A307, WorkforceSkills!A:A, WorkforceSkills!E:E, "", 0, 1), XLOOKUP(A307, WorkforceSkills!A:A, WorkforceSkills!G:G, "", 0, 1),  XLOOKUP(A307, WorkforceSkills!A:A, WorkforceSkills!I:I, "", 0, 1), XLOOKUP(A307, WorkforceSkills!A:A, WorkforceSkills!K:K, "", 0, 1), XLOOKUP(A307, WorkforceSkills!A:A, WorkforceSkills!M:M, "", 0, 1), XLOOKUP(A307, WorkforceSkills!A:A, WorkforceSkills!O:O, "", 0, 1), XLOOKUP(A307, WorkforceSkills!A:A, WorkforceSkills!Q:Q, "", 0, 1))
</f>
        <v>909fe744-64e1-4430-af94-29049e4d5d61,aea7ed55-e968-4172-83c7-16f869b186ae,2615173f-0c73-47c2-9e5e-71c4134616de,866c9d0d-4f6a-4ca6-b352-9e186b2e8478,b5bc5bd4-194b-41ab-8e3f-c45f25c028d0,02277ce1-f087-4cbe-9f34-70b6fbc21924,4313bbc5-41fb-44dc-929a-99e224446525</v>
      </c>
    </row>
    <row r="308">
      <c r="A308" s="5">
        <v>310064.0</v>
      </c>
      <c r="B308" s="5" t="s">
        <v>315</v>
      </c>
      <c r="C308" s="6">
        <f t="array" ref="C308">XLOOKUP(A308, WorkforceSeniorityRank!A:A, WorkforceSeniorityRank!B:B, "", 0, 1)</f>
        <v>289</v>
      </c>
      <c r="D308" s="6" t="str">
        <f t="array" ref="D308">XLOOKUP(E308, RoleMaster!C:C, RoleMaster!H:H, "", 0, 1)</f>
        <v/>
      </c>
      <c r="E308" s="6" t="str">
        <f t="array" ref="E308">XLOOKUP(A308, WorkforceRole!A:A, WorkforceRole!D:D, "", 0, 1)</f>
        <v/>
      </c>
      <c r="F308" s="7">
        <f t="array" ref="F308">XLOOKUP(A308, WorkforceCasualRank!A:A, WorkforceCasualRank!B:B, "", 0, 1)
</f>
        <v>96</v>
      </c>
      <c r="G308" s="8" t="str">
        <f t="array" ref="G308">XLOOKUP(H308, GradeMaster!A:A, GradeMaster!B:B, "", 0, 1)</f>
        <v>3d17a6e1-bc94-4c7f-ad26-234ce6cd65be</v>
      </c>
      <c r="H308" s="6" t="str">
        <f t="array" ref="H308">XLOOKUP(A308, WorkforceGrade!A:A, WorkforceGrade!B:B, "", 0, 1)</f>
        <v>Grade 5</v>
      </c>
      <c r="I308" s="9" t="str">
        <f t="array" ref="I308">TEXTJOIN(",", TRUE, XLOOKUP(A308, WorkforceSkills!A:A, WorkforceSkills!C:C, "", 0, 1), XLOOKUP(A308, WorkforceSkills!A:A, WorkforceSkills!E:E, "", 0, 1), XLOOKUP(A308, WorkforceSkills!A:A, WorkforceSkills!G:G, "", 0, 1),  XLOOKUP(A308, WorkforceSkills!A:A, WorkforceSkills!I:I, "", 0, 1), XLOOKUP(A308, WorkforceSkills!A:A, WorkforceSkills!K:K, "", 0, 1), XLOOKUP(A308, WorkforceSkills!A:A, WorkforceSkills!M:M, "", 0, 1), XLOOKUP(A308, WorkforceSkills!A:A, WorkforceSkills!O:O, "", 0, 1), XLOOKUP(A308, WorkforceSkills!A:A, WorkforceSkills!Q:Q, "", 0, 1))
</f>
        <v>909fe744-64e1-4430-af94-29049e4d5d61,aea7ed55-e968-4172-83c7-16f869b186ae,2615173f-0c73-47c2-9e5e-71c4134616de,866c9d0d-4f6a-4ca6-b352-9e186b2e8478,b5bc5bd4-194b-41ab-8e3f-c45f25c028d0,02277ce1-f087-4cbe-9f34-70b6fbc21924,4313bbc5-41fb-44dc-929a-99e224446525</v>
      </c>
    </row>
    <row r="309">
      <c r="A309" s="5">
        <v>310063.0</v>
      </c>
      <c r="B309" s="5" t="s">
        <v>316</v>
      </c>
      <c r="C309" s="6">
        <f t="array" ref="C309">XLOOKUP(A309, WorkforceSeniorityRank!A:A, WorkforceSeniorityRank!B:B, "", 0, 1)</f>
        <v>231</v>
      </c>
      <c r="D309" s="6" t="str">
        <f t="array" ref="D309">XLOOKUP(E309, RoleMaster!C:C, RoleMaster!H:H, "", 0, 1)</f>
        <v>909fe744-64e1-4430-af94-29049e4d5d61</v>
      </c>
      <c r="E309" s="6" t="str">
        <f t="array" ref="E309">XLOOKUP(A309, WorkforceRole!A:A, WorkforceRole!D:D, "", 0, 1)</f>
        <v>Truck Builder</v>
      </c>
      <c r="F309" s="7" t="str">
        <f t="array" ref="F309">XLOOKUP(A309, WorkforceCasualRank!A:A, WorkforceCasualRank!B:B, "", 0, 1)
</f>
        <v/>
      </c>
      <c r="G309" s="8" t="str">
        <f t="array" ref="G309">XLOOKUP(H309, GradeMaster!A:A, GradeMaster!B:B, "", 0, 1)</f>
        <v>4853a21f-bca1-407e-b7e1-d63f769a323e</v>
      </c>
      <c r="H309" s="6" t="str">
        <f t="array" ref="H309">XLOOKUP(A309, WorkforceGrade!A:A, WorkforceGrade!B:B, "", 0, 1)</f>
        <v>Grade 2</v>
      </c>
      <c r="I309" s="9" t="str">
        <f t="array" ref="I309">TEXTJOIN(",", TRUE, XLOOKUP(A309, WorkforceSkills!A:A, WorkforceSkills!C:C, "", 0, 1), XLOOKUP(A309, WorkforceSkills!A:A, WorkforceSkills!E:E, "", 0, 1), XLOOKUP(A309, WorkforceSkills!A:A, WorkforceSkills!G:G, "", 0, 1),  XLOOKUP(A309, WorkforceSkills!A:A, WorkforceSkills!I:I, "", 0, 1), XLOOKUP(A309, WorkforceSkills!A:A, WorkforceSkills!K:K, "", 0, 1), XLOOKUP(A309, WorkforceSkills!A:A, WorkforceSkills!M:M, "", 0, 1), XLOOKUP(A309, WorkforceSkills!A:A, WorkforceSkills!O:O, "", 0, 1), XLOOKUP(A309, WorkforceSkills!A:A, WorkforceSkills!Q:Q, "", 0, 1))
</f>
        <v>909fe744-64e1-4430-af94-29049e4d5d61,aea7ed55-e968-4172-83c7-16f869b186ae,2615173f-0c73-47c2-9e5e-71c4134616de,866c9d0d-4f6a-4ca6-b352-9e186b2e8478,b5bc5bd4-194b-41ab-8e3f-c45f25c028d0,02277ce1-f087-4cbe-9f34-70b6fbc21924,4313bbc5-41fb-44dc-929a-99e224446525</v>
      </c>
    </row>
    <row r="310">
      <c r="A310" s="5">
        <v>310065.0</v>
      </c>
      <c r="B310" s="5" t="s">
        <v>317</v>
      </c>
      <c r="C310" s="6">
        <f t="array" ref="C310">XLOOKUP(A310, WorkforceSeniorityRank!A:A, WorkforceSeniorityRank!B:B, "", 0, 1)</f>
        <v>281</v>
      </c>
      <c r="D310" s="6" t="str">
        <f t="array" ref="D310">XLOOKUP(E310, RoleMaster!C:C, RoleMaster!H:H, "", 0, 1)</f>
        <v>aea7ed55-e968-4172-83c7-16f869b186ae</v>
      </c>
      <c r="E310" s="6" t="str">
        <f t="array" ref="E310">XLOOKUP(A310, WorkforceRole!A:A, WorkforceRole!D:D, "", 0, 1)</f>
        <v>Truck Serviceman</v>
      </c>
      <c r="F310" s="7">
        <f t="array" ref="F310">XLOOKUP(A310, WorkforceCasualRank!A:A, WorkforceCasualRank!B:B, "", 0, 1)
</f>
        <v>97</v>
      </c>
      <c r="G310" s="8" t="str">
        <f t="array" ref="G310">XLOOKUP(H310, GradeMaster!A:A, GradeMaster!B:B, "", 0, 1)</f>
        <v>3d17a6e1-bc94-4c7f-ad26-234ce6cd65be</v>
      </c>
      <c r="H310" s="6" t="str">
        <f t="array" ref="H310">XLOOKUP(A310, WorkforceGrade!A:A, WorkforceGrade!B:B, "", 0, 1)</f>
        <v>Grade 5</v>
      </c>
      <c r="I310" s="9" t="str">
        <f t="array" ref="I310">TEXTJOIN(",", TRUE, XLOOKUP(A310, WorkforceSkills!A:A, WorkforceSkills!C:C, "", 0, 1), XLOOKUP(A310, WorkforceSkills!A:A, WorkforceSkills!E:E, "", 0, 1), XLOOKUP(A310, WorkforceSkills!A:A, WorkforceSkills!G:G, "", 0, 1),  XLOOKUP(A310, WorkforceSkills!A:A, WorkforceSkills!I:I, "", 0, 1), XLOOKUP(A310, WorkforceSkills!A:A, WorkforceSkills!K:K, "", 0, 1), XLOOKUP(A310, WorkforceSkills!A:A, WorkforceSkills!M:M, "", 0, 1), XLOOKUP(A310, WorkforceSkills!A:A, WorkforceSkills!O:O, "", 0, 1), XLOOKUP(A310, WorkforceSkills!A:A, WorkforceSkills!Q:Q, "", 0, 1))
</f>
        <v>909fe744-64e1-4430-af94-29049e4d5d61,aea7ed55-e968-4172-83c7-16f869b186ae,2615173f-0c73-47c2-9e5e-71c4134616de,866c9d0d-4f6a-4ca6-b352-9e186b2e8478,b5bc5bd4-194b-41ab-8e3f-c45f25c028d0,4313bbc5-41fb-44dc-929a-99e224446525</v>
      </c>
    </row>
    <row r="311">
      <c r="A311" s="5">
        <v>310036.0</v>
      </c>
      <c r="B311" s="5" t="s">
        <v>318</v>
      </c>
      <c r="C311" s="6">
        <f t="array" ref="C311">XLOOKUP(A311, WorkforceSeniorityRank!A:A, WorkforceSeniorityRank!B:B, "", 0, 1)</f>
        <v>282</v>
      </c>
      <c r="D311" s="6" t="str">
        <f t="array" ref="D311">XLOOKUP(E311, RoleMaster!C:C, RoleMaster!H:H, "", 0, 1)</f>
        <v/>
      </c>
      <c r="E311" s="6" t="str">
        <f t="array" ref="E311">XLOOKUP(A311, WorkforceRole!A:A, WorkforceRole!D:D, "", 0, 1)</f>
        <v/>
      </c>
      <c r="F311" s="7">
        <f t="array" ref="F311">XLOOKUP(A311, WorkforceCasualRank!A:A, WorkforceCasualRank!B:B, "", 0, 1)
</f>
        <v>98</v>
      </c>
      <c r="G311" s="8" t="str">
        <f t="array" ref="G311">XLOOKUP(H311, GradeMaster!A:A, GradeMaster!B:B, "", 0, 1)</f>
        <v>3d17a6e1-bc94-4c7f-ad26-234ce6cd65be</v>
      </c>
      <c r="H311" s="6" t="str">
        <f t="array" ref="H311">XLOOKUP(A311, WorkforceGrade!A:A, WorkforceGrade!B:B, "", 0, 1)</f>
        <v>Grade 5</v>
      </c>
      <c r="I311" s="9" t="str">
        <f t="array" ref="I311">TEXTJOIN(",", TRUE, XLOOKUP(A311, WorkforceSkills!A:A, WorkforceSkills!C:C, "", 0, 1), XLOOKUP(A311, WorkforceSkills!A:A, WorkforceSkills!E:E, "", 0, 1), XLOOKUP(A311, WorkforceSkills!A:A, WorkforceSkills!G:G, "", 0, 1),  XLOOKUP(A311, WorkforceSkills!A:A, WorkforceSkills!I:I, "", 0, 1), XLOOKUP(A311, WorkforceSkills!A:A, WorkforceSkills!K:K, "", 0, 1), XLOOKUP(A311, WorkforceSkills!A:A, WorkforceSkills!M:M, "", 0, 1), XLOOKUP(A311, WorkforceSkills!A:A, WorkforceSkills!O:O, "", 0, 1), XLOOKUP(A311, WorkforceSkills!A:A, WorkforceSkills!Q:Q, "", 0, 1))
</f>
        <v>909fe744-64e1-4430-af94-29049e4d5d61,aea7ed55-e968-4172-83c7-16f869b186ae,2615173f-0c73-47c2-9e5e-71c4134616de,866c9d0d-4f6a-4ca6-b352-9e186b2e8478,dec8619b-903f-480e-a552-b9ad9b97025f,b5bc5bd4-194b-41ab-8e3f-c45f25c028d0,02277ce1-f087-4cbe-9f34-70b6fbc21924,4313bbc5-41fb-44dc-929a-99e224446525</v>
      </c>
    </row>
    <row r="312">
      <c r="A312" s="5">
        <v>310057.0</v>
      </c>
      <c r="B312" s="5" t="s">
        <v>319</v>
      </c>
      <c r="C312" s="6">
        <f t="array" ref="C312">XLOOKUP(A312, WorkforceSeniorityRank!A:A, WorkforceSeniorityRank!B:B, "", 0, 1)</f>
        <v>283</v>
      </c>
      <c r="D312" s="6" t="str">
        <f t="array" ref="D312">XLOOKUP(E312, RoleMaster!C:C, RoleMaster!H:H, "", 0, 1)</f>
        <v/>
      </c>
      <c r="E312" s="6" t="str">
        <f t="array" ref="E312">XLOOKUP(A312, WorkforceRole!A:A, WorkforceRole!D:D, "", 0, 1)</f>
        <v/>
      </c>
      <c r="F312" s="7">
        <f t="array" ref="F312">XLOOKUP(A312, WorkforceCasualRank!A:A, WorkforceCasualRank!B:B, "", 0, 1)
</f>
        <v>99</v>
      </c>
      <c r="G312" s="8" t="str">
        <f t="array" ref="G312">XLOOKUP(H312, GradeMaster!A:A, GradeMaster!B:B, "", 0, 1)</f>
        <v>3d17a6e1-bc94-4c7f-ad26-234ce6cd65be</v>
      </c>
      <c r="H312" s="6" t="str">
        <f t="array" ref="H312">XLOOKUP(A312, WorkforceGrade!A:A, WorkforceGrade!B:B, "", 0, 1)</f>
        <v>Grade 5</v>
      </c>
      <c r="I312" s="9" t="str">
        <f t="array" ref="I312">TEXTJOIN(",", TRUE, XLOOKUP(A312, WorkforceSkills!A:A, WorkforceSkills!C:C, "", 0, 1), XLOOKUP(A312, WorkforceSkills!A:A, WorkforceSkills!E:E, "", 0, 1), XLOOKUP(A312, WorkforceSkills!A:A, WorkforceSkills!G:G, "", 0, 1),  XLOOKUP(A312, WorkforceSkills!A:A, WorkforceSkills!I:I, "", 0, 1), XLOOKUP(A312, WorkforceSkills!A:A, WorkforceSkills!K:K, "", 0, 1), XLOOKUP(A312, WorkforceSkills!A:A, WorkforceSkills!M:M, "", 0, 1), XLOOKUP(A312, WorkforceSkills!A:A, WorkforceSkills!O:O, "", 0, 1), XLOOKUP(A312, WorkforceSkills!A:A, WorkforceSkills!Q:Q, "", 0, 1))
</f>
        <v>909fe744-64e1-4430-af94-29049e4d5d61,aea7ed55-e968-4172-83c7-16f869b186ae,2615173f-0c73-47c2-9e5e-71c4134616de,866c9d0d-4f6a-4ca6-b352-9e186b2e8478,b5bc5bd4-194b-41ab-8e3f-c45f25c028d0,4313bbc5-41fb-44dc-929a-99e224446525</v>
      </c>
    </row>
    <row r="313">
      <c r="A313" s="5">
        <v>310059.0</v>
      </c>
      <c r="B313" s="5" t="s">
        <v>320</v>
      </c>
      <c r="C313" s="6">
        <f t="array" ref="C313">XLOOKUP(A313, WorkforceSeniorityRank!A:A, WorkforceSeniorityRank!B:B, "", 0, 1)</f>
        <v>227</v>
      </c>
      <c r="D313" s="6" t="str">
        <f t="array" ref="D313">XLOOKUP(E313, RoleMaster!C:C, RoleMaster!H:H, "", 0, 1)</f>
        <v>909fe744-64e1-4430-af94-29049e4d5d61</v>
      </c>
      <c r="E313" s="6" t="str">
        <f t="array" ref="E313">XLOOKUP(A313, WorkforceRole!A:A, WorkforceRole!D:D, "", 0, 1)</f>
        <v>Truck Builder</v>
      </c>
      <c r="F313" s="7" t="str">
        <f t="array" ref="F313">XLOOKUP(A313, WorkforceCasualRank!A:A, WorkforceCasualRank!B:B, "", 0, 1)
</f>
        <v/>
      </c>
      <c r="G313" s="8" t="str">
        <f t="array" ref="G313">XLOOKUP(H313, GradeMaster!A:A, GradeMaster!B:B, "", 0, 1)</f>
        <v>4853a21f-bca1-407e-b7e1-d63f769a323e</v>
      </c>
      <c r="H313" s="6" t="str">
        <f t="array" ref="H313">XLOOKUP(A313, WorkforceGrade!A:A, WorkforceGrade!B:B, "", 0, 1)</f>
        <v>Grade 2</v>
      </c>
      <c r="I313" s="9" t="str">
        <f t="array" ref="I313">TEXTJOIN(",", TRUE, XLOOKUP(A313, WorkforceSkills!A:A, WorkforceSkills!C:C, "", 0, 1), XLOOKUP(A313, WorkforceSkills!A:A, WorkforceSkills!E:E, "", 0, 1), XLOOKUP(A313, WorkforceSkills!A:A, WorkforceSkills!G:G, "", 0, 1),  XLOOKUP(A313, WorkforceSkills!A:A, WorkforceSkills!I:I, "", 0, 1), XLOOKUP(A313, WorkforceSkills!A:A, WorkforceSkills!K:K, "", 0, 1), XLOOKUP(A313, WorkforceSkills!A:A, WorkforceSkills!M:M, "", 0, 1), XLOOKUP(A313, WorkforceSkills!A:A, WorkforceSkills!O:O, "", 0, 1), XLOOKUP(A313, WorkforceSkills!A:A, WorkforceSkills!Q:Q, "", 0, 1))
</f>
        <v>909fe744-64e1-4430-af94-29049e4d5d61,aea7ed55-e968-4172-83c7-16f869b186ae,2615173f-0c73-47c2-9e5e-71c4134616de,866c9d0d-4f6a-4ca6-b352-9e186b2e8478,b5bc5bd4-194b-41ab-8e3f-c45f25c028d0,4313bbc5-41fb-44dc-929a-99e224446525</v>
      </c>
    </row>
    <row r="314">
      <c r="A314" s="5">
        <v>310071.0</v>
      </c>
      <c r="B314" s="5" t="s">
        <v>321</v>
      </c>
      <c r="C314" s="6">
        <f t="array" ref="C314">XLOOKUP(A314, WorkforceSeniorityRank!A:A, WorkforceSeniorityRank!B:B, "", 0, 1)</f>
        <v>225</v>
      </c>
      <c r="D314" s="6" t="str">
        <f t="array" ref="D314">XLOOKUP(E314, RoleMaster!C:C, RoleMaster!H:H, "", 0, 1)</f>
        <v>909fe744-64e1-4430-af94-29049e4d5d61</v>
      </c>
      <c r="E314" s="6" t="str">
        <f t="array" ref="E314">XLOOKUP(A314, WorkforceRole!A:A, WorkforceRole!D:D, "", 0, 1)</f>
        <v>Truck Builder</v>
      </c>
      <c r="F314" s="7" t="str">
        <f t="array" ref="F314">XLOOKUP(A314, WorkforceCasualRank!A:A, WorkforceCasualRank!B:B, "", 0, 1)
</f>
        <v/>
      </c>
      <c r="G314" s="8" t="str">
        <f t="array" ref="G314">XLOOKUP(H314, GradeMaster!A:A, GradeMaster!B:B, "", 0, 1)</f>
        <v>4853a21f-bca1-407e-b7e1-d63f769a323e</v>
      </c>
      <c r="H314" s="6" t="str">
        <f t="array" ref="H314">XLOOKUP(A314, WorkforceGrade!A:A, WorkforceGrade!B:B, "", 0, 1)</f>
        <v>Grade 2</v>
      </c>
      <c r="I314" s="9" t="str">
        <f t="array" ref="I314">TEXTJOIN(",", TRUE, XLOOKUP(A314, WorkforceSkills!A:A, WorkforceSkills!C:C, "", 0, 1), XLOOKUP(A314, WorkforceSkills!A:A, WorkforceSkills!E:E, "", 0, 1), XLOOKUP(A314, WorkforceSkills!A:A, WorkforceSkills!G:G, "", 0, 1),  XLOOKUP(A314, WorkforceSkills!A:A, WorkforceSkills!I:I, "", 0, 1), XLOOKUP(A314, WorkforceSkills!A:A, WorkforceSkills!K:K, "", 0, 1), XLOOKUP(A314, WorkforceSkills!A:A, WorkforceSkills!M:M, "", 0, 1), XLOOKUP(A314, WorkforceSkills!A:A, WorkforceSkills!O:O, "", 0, 1), XLOOKUP(A314, WorkforceSkills!A:A, WorkforceSkills!Q:Q, "", 0, 1))
</f>
        <v/>
      </c>
    </row>
    <row r="315">
      <c r="A315" s="5">
        <v>310067.0</v>
      </c>
      <c r="B315" s="5" t="s">
        <v>322</v>
      </c>
      <c r="C315" s="6">
        <f t="array" ref="C315">XLOOKUP(A315, WorkforceSeniorityRank!A:A, WorkforceSeniorityRank!B:B, "", 0, 1)</f>
        <v>294</v>
      </c>
      <c r="D315" s="6" t="str">
        <f t="array" ref="D315">XLOOKUP(E315, RoleMaster!C:C, RoleMaster!H:H, "", 0, 1)</f>
        <v/>
      </c>
      <c r="E315" s="6" t="str">
        <f t="array" ref="E315">XLOOKUP(A315, WorkforceRole!A:A, WorkforceRole!D:D, "", 0, 1)</f>
        <v/>
      </c>
      <c r="F315" s="7">
        <f t="array" ref="F315">XLOOKUP(A315, WorkforceCasualRank!A:A, WorkforceCasualRank!B:B, "", 0, 1)
</f>
        <v>100</v>
      </c>
      <c r="G315" s="8" t="str">
        <f t="array" ref="G315">XLOOKUP(H315, GradeMaster!A:A, GradeMaster!B:B, "", 0, 1)</f>
        <v>3d17a6e1-bc94-4c7f-ad26-234ce6cd65be</v>
      </c>
      <c r="H315" s="6" t="str">
        <f t="array" ref="H315">XLOOKUP(A315, WorkforceGrade!A:A, WorkforceGrade!B:B, "", 0, 1)</f>
        <v>Grade 5</v>
      </c>
      <c r="I315" s="9" t="str">
        <f t="array" ref="I315">TEXTJOIN(",", TRUE, XLOOKUP(A315, WorkforceSkills!A:A, WorkforceSkills!C:C, "", 0, 1), XLOOKUP(A315, WorkforceSkills!A:A, WorkforceSkills!E:E, "", 0, 1), XLOOKUP(A315, WorkforceSkills!A:A, WorkforceSkills!G:G, "", 0, 1),  XLOOKUP(A315, WorkforceSkills!A:A, WorkforceSkills!I:I, "", 0, 1), XLOOKUP(A315, WorkforceSkills!A:A, WorkforceSkills!K:K, "", 0, 1), XLOOKUP(A315, WorkforceSkills!A:A, WorkforceSkills!M:M, "", 0, 1), XLOOKUP(A315, WorkforceSkills!A:A, WorkforceSkills!O:O, "", 0, 1), XLOOKUP(A315, WorkforceSkills!A:A, WorkforceSkills!Q:Q, "", 0, 1))
</f>
        <v>909fe744-64e1-4430-af94-29049e4d5d61,aea7ed55-e968-4172-83c7-16f869b186ae,2615173f-0c73-47c2-9e5e-71c4134616de,866c9d0d-4f6a-4ca6-b352-9e186b2e8478,b5bc5bd4-194b-41ab-8e3f-c45f25c028d0,4313bbc5-41fb-44dc-929a-99e224446525</v>
      </c>
    </row>
    <row r="316">
      <c r="A316" s="5">
        <v>310054.0</v>
      </c>
      <c r="B316" s="5" t="s">
        <v>323</v>
      </c>
      <c r="C316" s="6">
        <f t="array" ref="C316">XLOOKUP(A316, WorkforceSeniorityRank!A:A, WorkforceSeniorityRank!B:B, "", 0, 1)</f>
        <v>186</v>
      </c>
      <c r="D316" s="6" t="str">
        <f t="array" ref="D316">XLOOKUP(E316, RoleMaster!C:C, RoleMaster!H:H, "", 0, 1)</f>
        <v>2615173f-0c73-47c2-9e5e-71c4134616de</v>
      </c>
      <c r="E316" s="6" t="str">
        <f t="array" ref="E316">XLOOKUP(A316, WorkforceRole!A:A, WorkforceRole!D:D, "", 0, 1)</f>
        <v>LCV Builder</v>
      </c>
      <c r="F316" s="7" t="str">
        <f t="array" ref="F316">XLOOKUP(A316, WorkforceCasualRank!A:A, WorkforceCasualRank!B:B, "", 0, 1)
</f>
        <v/>
      </c>
      <c r="G316" s="8" t="str">
        <f t="array" ref="G316">XLOOKUP(H316, GradeMaster!A:A, GradeMaster!B:B, "", 0, 1)</f>
        <v>4853a21f-bca1-407e-b7e1-d63f769a323e</v>
      </c>
      <c r="H316" s="6" t="str">
        <f t="array" ref="H316">XLOOKUP(A316, WorkforceGrade!A:A, WorkforceGrade!B:B, "", 0, 1)</f>
        <v>Grade 2</v>
      </c>
      <c r="I316" s="9" t="str">
        <f t="array" ref="I316">TEXTJOIN(",", TRUE, XLOOKUP(A316, WorkforceSkills!A:A, WorkforceSkills!C:C, "", 0, 1), XLOOKUP(A316, WorkforceSkills!A:A, WorkforceSkills!E:E, "", 0, 1), XLOOKUP(A316, WorkforceSkills!A:A, WorkforceSkills!G:G, "", 0, 1),  XLOOKUP(A316, WorkforceSkills!A:A, WorkforceSkills!I:I, "", 0, 1), XLOOKUP(A316, WorkforceSkills!A:A, WorkforceSkills!K:K, "", 0, 1), XLOOKUP(A316, WorkforceSkills!A:A, WorkforceSkills!M:M, "", 0, 1), XLOOKUP(A316, WorkforceSkills!A:A, WorkforceSkills!O:O, "", 0, 1), XLOOKUP(A316, WorkforceSkills!A:A, WorkforceSkills!Q:Q, "", 0, 1))
</f>
        <v/>
      </c>
    </row>
    <row r="317">
      <c r="A317" s="5">
        <v>310092.0</v>
      </c>
      <c r="B317" s="5" t="s">
        <v>324</v>
      </c>
      <c r="C317" s="6">
        <f t="array" ref="C317">XLOOKUP(A317, WorkforceSeniorityRank!A:A, WorkforceSeniorityRank!B:B, "", 0, 1)</f>
        <v>209</v>
      </c>
      <c r="D317" s="6" t="str">
        <f t="array" ref="D317">XLOOKUP(E317, RoleMaster!C:C, RoleMaster!H:H, "", 0, 1)</f>
        <v>909fe744-64e1-4430-af94-29049e4d5d61</v>
      </c>
      <c r="E317" s="6" t="str">
        <f t="array" ref="E317">XLOOKUP(A317, WorkforceRole!A:A, WorkforceRole!D:D, "", 0, 1)</f>
        <v>Truck Builder</v>
      </c>
      <c r="F317" s="7" t="str">
        <f t="array" ref="F317">XLOOKUP(A317, WorkforceCasualRank!A:A, WorkforceCasualRank!B:B, "", 0, 1)
</f>
        <v/>
      </c>
      <c r="G317" s="8" t="str">
        <f t="array" ref="G317">XLOOKUP(H317, GradeMaster!A:A, GradeMaster!B:B, "", 0, 1)</f>
        <v>4853a21f-bca1-407e-b7e1-d63f769a323e</v>
      </c>
      <c r="H317" s="6" t="str">
        <f t="array" ref="H317">XLOOKUP(A317, WorkforceGrade!A:A, WorkforceGrade!B:B, "", 0, 1)</f>
        <v>Grade 2</v>
      </c>
      <c r="I317" s="9" t="str">
        <f t="array" ref="I317">TEXTJOIN(",", TRUE, XLOOKUP(A317, WorkforceSkills!A:A, WorkforceSkills!C:C, "", 0, 1), XLOOKUP(A317, WorkforceSkills!A:A, WorkforceSkills!E:E, "", 0, 1), XLOOKUP(A317, WorkforceSkills!A:A, WorkforceSkills!G:G, "", 0, 1),  XLOOKUP(A317, WorkforceSkills!A:A, WorkforceSkills!I:I, "", 0, 1), XLOOKUP(A317, WorkforceSkills!A:A, WorkforceSkills!K:K, "", 0, 1), XLOOKUP(A317, WorkforceSkills!A:A, WorkforceSkills!M:M, "", 0, 1), XLOOKUP(A317, WorkforceSkills!A:A, WorkforceSkills!O:O, "", 0, 1), XLOOKUP(A317, WorkforceSkills!A:A, WorkforceSkills!Q:Q, "", 0, 1))
</f>
        <v/>
      </c>
    </row>
    <row r="318">
      <c r="A318" s="5">
        <v>310096.0</v>
      </c>
      <c r="B318" s="5" t="s">
        <v>325</v>
      </c>
      <c r="C318" s="6">
        <f t="array" ref="C318">XLOOKUP(A318, WorkforceSeniorityRank!A:A, WorkforceSeniorityRank!B:B, "", 0, 1)</f>
        <v>228</v>
      </c>
      <c r="D318" s="6" t="str">
        <f t="array" ref="D318">XLOOKUP(E318, RoleMaster!C:C, RoleMaster!H:H, "", 0, 1)</f>
        <v>909fe744-64e1-4430-af94-29049e4d5d61</v>
      </c>
      <c r="E318" s="6" t="str">
        <f t="array" ref="E318">XLOOKUP(A318, WorkforceRole!A:A, WorkforceRole!D:D, "", 0, 1)</f>
        <v>Truck Builder</v>
      </c>
      <c r="F318" s="7" t="str">
        <f t="array" ref="F318">XLOOKUP(A318, WorkforceCasualRank!A:A, WorkforceCasualRank!B:B, "", 0, 1)
</f>
        <v/>
      </c>
      <c r="G318" s="8" t="str">
        <f t="array" ref="G318">XLOOKUP(H318, GradeMaster!A:A, GradeMaster!B:B, "", 0, 1)</f>
        <v>4853a21f-bca1-407e-b7e1-d63f769a323e</v>
      </c>
      <c r="H318" s="6" t="str">
        <f t="array" ref="H318">XLOOKUP(A318, WorkforceGrade!A:A, WorkforceGrade!B:B, "", 0, 1)</f>
        <v>Grade 2</v>
      </c>
      <c r="I318" s="9" t="str">
        <f t="array" ref="I318">TEXTJOIN(",", TRUE, XLOOKUP(A318, WorkforceSkills!A:A, WorkforceSkills!C:C, "", 0, 1), XLOOKUP(A318, WorkforceSkills!A:A, WorkforceSkills!E:E, "", 0, 1), XLOOKUP(A318, WorkforceSkills!A:A, WorkforceSkills!G:G, "", 0, 1),  XLOOKUP(A318, WorkforceSkills!A:A, WorkforceSkills!I:I, "", 0, 1), XLOOKUP(A318, WorkforceSkills!A:A, WorkforceSkills!K:K, "", 0, 1), XLOOKUP(A318, WorkforceSkills!A:A, WorkforceSkills!M:M, "", 0, 1), XLOOKUP(A318, WorkforceSkills!A:A, WorkforceSkills!O:O, "", 0, 1), XLOOKUP(A318, WorkforceSkills!A:A, WorkforceSkills!Q:Q, "", 0, 1))
</f>
        <v>909fe744-64e1-4430-af94-29049e4d5d61,aea7ed55-e968-4172-83c7-16f869b186ae,866c9d0d-4f6a-4ca6-b352-9e186b2e8478,b5bc5bd4-194b-41ab-8e3f-c45f25c028d0,02277ce1-f087-4cbe-9f34-70b6fbc21924,4313bbc5-41fb-44dc-929a-99e224446525</v>
      </c>
    </row>
    <row r="319">
      <c r="A319" s="5">
        <v>310081.0</v>
      </c>
      <c r="B319" s="5" t="s">
        <v>326</v>
      </c>
      <c r="C319" s="6">
        <f t="array" ref="C319">XLOOKUP(A319, WorkforceSeniorityRank!A:A, WorkforceSeniorityRank!B:B, "", 0, 1)</f>
        <v>206</v>
      </c>
      <c r="D319" s="6" t="str">
        <f t="array" ref="D319">XLOOKUP(E319, RoleMaster!C:C, RoleMaster!H:H, "", 0, 1)</f>
        <v>909fe744-64e1-4430-af94-29049e4d5d61</v>
      </c>
      <c r="E319" s="6" t="str">
        <f t="array" ref="E319">XLOOKUP(A319, WorkforceRole!A:A, WorkforceRole!D:D, "", 0, 1)</f>
        <v>Truck Builder</v>
      </c>
      <c r="F319" s="7" t="str">
        <f t="array" ref="F319">XLOOKUP(A319, WorkforceCasualRank!A:A, WorkforceCasualRank!B:B, "", 0, 1)
</f>
        <v/>
      </c>
      <c r="G319" s="8" t="str">
        <f t="array" ref="G319">XLOOKUP(H319, GradeMaster!A:A, GradeMaster!B:B, "", 0, 1)</f>
        <v>4853a21f-bca1-407e-b7e1-d63f769a323e</v>
      </c>
      <c r="H319" s="6" t="str">
        <f t="array" ref="H319">XLOOKUP(A319, WorkforceGrade!A:A, WorkforceGrade!B:B, "", 0, 1)</f>
        <v>Grade 2</v>
      </c>
      <c r="I319" s="9" t="str">
        <f t="array" ref="I319">TEXTJOIN(",", TRUE, XLOOKUP(A319, WorkforceSkills!A:A, WorkforceSkills!C:C, "", 0, 1), XLOOKUP(A319, WorkforceSkills!A:A, WorkforceSkills!E:E, "", 0, 1), XLOOKUP(A319, WorkforceSkills!A:A, WorkforceSkills!G:G, "", 0, 1),  XLOOKUP(A319, WorkforceSkills!A:A, WorkforceSkills!I:I, "", 0, 1), XLOOKUP(A319, WorkforceSkills!A:A, WorkforceSkills!K:K, "", 0, 1), XLOOKUP(A319, WorkforceSkills!A:A, WorkforceSkills!M:M, "", 0, 1), XLOOKUP(A319, WorkforceSkills!A:A, WorkforceSkills!O:O, "", 0, 1), XLOOKUP(A319, WorkforceSkills!A:A, WorkforceSkills!Q:Q, "", 0, 1))
</f>
        <v/>
      </c>
    </row>
    <row r="320">
      <c r="A320" s="5">
        <v>310100.0</v>
      </c>
      <c r="B320" s="5" t="s">
        <v>327</v>
      </c>
      <c r="C320" s="6">
        <f t="array" ref="C320">XLOOKUP(A320, WorkforceSeniorityRank!A:A, WorkforceSeniorityRank!B:B, "", 0, 1)</f>
        <v>290</v>
      </c>
      <c r="D320" s="6" t="str">
        <f t="array" ref="D320">XLOOKUP(E320, RoleMaster!C:C, RoleMaster!H:H, "", 0, 1)</f>
        <v/>
      </c>
      <c r="E320" s="6" t="str">
        <f t="array" ref="E320">XLOOKUP(A320, WorkforceRole!A:A, WorkforceRole!D:D, "", 0, 1)</f>
        <v/>
      </c>
      <c r="F320" s="7">
        <f t="array" ref="F320">XLOOKUP(A320, WorkforceCasualRank!A:A, WorkforceCasualRank!B:B, "", 0, 1)
</f>
        <v>101</v>
      </c>
      <c r="G320" s="8" t="str">
        <f t="array" ref="G320">XLOOKUP(H320, GradeMaster!A:A, GradeMaster!B:B, "", 0, 1)</f>
        <v>3d17a6e1-bc94-4c7f-ad26-234ce6cd65be</v>
      </c>
      <c r="H320" s="6" t="str">
        <f t="array" ref="H320">XLOOKUP(A320, WorkforceGrade!A:A, WorkforceGrade!B:B, "", 0, 1)</f>
        <v>Grade 5</v>
      </c>
      <c r="I320" s="9" t="str">
        <f t="array" ref="I320">TEXTJOIN(",", TRUE, XLOOKUP(A320, WorkforceSkills!A:A, WorkforceSkills!C:C, "", 0, 1), XLOOKUP(A320, WorkforceSkills!A:A, WorkforceSkills!E:E, "", 0, 1), XLOOKUP(A320, WorkforceSkills!A:A, WorkforceSkills!G:G, "", 0, 1),  XLOOKUP(A320, WorkforceSkills!A:A, WorkforceSkills!I:I, "", 0, 1), XLOOKUP(A320, WorkforceSkills!A:A, WorkforceSkills!K:K, "", 0, 1), XLOOKUP(A320, WorkforceSkills!A:A, WorkforceSkills!M:M, "", 0, 1), XLOOKUP(A320, WorkforceSkills!A:A, WorkforceSkills!O:O, "", 0, 1), XLOOKUP(A320, WorkforceSkills!A:A, WorkforceSkills!Q:Q, "", 0, 1))
</f>
        <v>909fe744-64e1-4430-af94-29049e4d5d61,aea7ed55-e968-4172-83c7-16f869b186ae,2615173f-0c73-47c2-9e5e-71c4134616de,866c9d0d-4f6a-4ca6-b352-9e186b2e8478,b5bc5bd4-194b-41ab-8e3f-c45f25c028d0,02277ce1-f087-4cbe-9f34-70b6fbc21924,4313bbc5-41fb-44dc-929a-99e224446525</v>
      </c>
    </row>
    <row r="321">
      <c r="A321" s="5">
        <v>310234.0</v>
      </c>
      <c r="B321" s="5" t="s">
        <v>328</v>
      </c>
      <c r="C321" s="6">
        <f t="array" ref="C321">XLOOKUP(A321, WorkforceSeniorityRank!A:A, WorkforceSeniorityRank!B:B, "", 0, 1)</f>
        <v>219</v>
      </c>
      <c r="D321" s="6" t="str">
        <f t="array" ref="D321">XLOOKUP(E321, RoleMaster!C:C, RoleMaster!H:H, "", 0, 1)</f>
        <v>2615173f-0c73-47c2-9e5e-71c4134616de</v>
      </c>
      <c r="E321" s="6" t="str">
        <f t="array" ref="E321">XLOOKUP(A321, WorkforceRole!A:A, WorkforceRole!D:D, "", 0, 1)</f>
        <v>LCV Builder</v>
      </c>
      <c r="F321" s="7" t="str">
        <f t="array" ref="F321">XLOOKUP(A321, WorkforceCasualRank!A:A, WorkforceCasualRank!B:B, "", 0, 1)
</f>
        <v/>
      </c>
      <c r="G321" s="8" t="str">
        <f t="array" ref="G321">XLOOKUP(H321, GradeMaster!A:A, GradeMaster!B:B, "", 0, 1)</f>
        <v>4853a21f-bca1-407e-b7e1-d63f769a323e</v>
      </c>
      <c r="H321" s="6" t="str">
        <f t="array" ref="H321">XLOOKUP(A321, WorkforceGrade!A:A, WorkforceGrade!B:B, "", 0, 1)</f>
        <v>Grade 2</v>
      </c>
      <c r="I321" s="9" t="str">
        <f t="array" ref="I321">TEXTJOIN(",", TRUE, XLOOKUP(A321, WorkforceSkills!A:A, WorkforceSkills!C:C, "", 0, 1), XLOOKUP(A321, WorkforceSkills!A:A, WorkforceSkills!E:E, "", 0, 1), XLOOKUP(A321, WorkforceSkills!A:A, WorkforceSkills!G:G, "", 0, 1),  XLOOKUP(A321, WorkforceSkills!A:A, WorkforceSkills!I:I, "", 0, 1), XLOOKUP(A321, WorkforceSkills!A:A, WorkforceSkills!K:K, "", 0, 1), XLOOKUP(A321, WorkforceSkills!A:A, WorkforceSkills!M:M, "", 0, 1), XLOOKUP(A321, WorkforceSkills!A:A, WorkforceSkills!O:O, "", 0, 1), XLOOKUP(A321, WorkforceSkills!A:A, WorkforceSkills!Q:Q, "", 0, 1))
</f>
        <v/>
      </c>
    </row>
    <row r="322">
      <c r="A322" s="5">
        <v>310231.0</v>
      </c>
      <c r="B322" s="5" t="s">
        <v>329</v>
      </c>
      <c r="C322" s="6">
        <f t="array" ref="C322">XLOOKUP(A322, WorkforceSeniorityRank!A:A, WorkforceSeniorityRank!B:B, "", 0, 1)</f>
        <v>210</v>
      </c>
      <c r="D322" s="6" t="str">
        <f t="array" ref="D322">XLOOKUP(E322, RoleMaster!C:C, RoleMaster!H:H, "", 0, 1)</f>
        <v>2615173f-0c73-47c2-9e5e-71c4134616de</v>
      </c>
      <c r="E322" s="6" t="str">
        <f t="array" ref="E322">XLOOKUP(A322, WorkforceRole!A:A, WorkforceRole!D:D, "", 0, 1)</f>
        <v>LCV Builder</v>
      </c>
      <c r="F322" s="7" t="str">
        <f t="array" ref="F322">XLOOKUP(A322, WorkforceCasualRank!A:A, WorkforceCasualRank!B:B, "", 0, 1)
</f>
        <v/>
      </c>
      <c r="G322" s="8" t="str">
        <f t="array" ref="G322">XLOOKUP(H322, GradeMaster!A:A, GradeMaster!B:B, "", 0, 1)</f>
        <v>4853a21f-bca1-407e-b7e1-d63f769a323e</v>
      </c>
      <c r="H322" s="6" t="str">
        <f t="array" ref="H322">XLOOKUP(A322, WorkforceGrade!A:A, WorkforceGrade!B:B, "", 0, 1)</f>
        <v>Grade 2</v>
      </c>
      <c r="I322" s="9" t="str">
        <f t="array" ref="I322">TEXTJOIN(",", TRUE, XLOOKUP(A322, WorkforceSkills!A:A, WorkforceSkills!C:C, "", 0, 1), XLOOKUP(A322, WorkforceSkills!A:A, WorkforceSkills!E:E, "", 0, 1), XLOOKUP(A322, WorkforceSkills!A:A, WorkforceSkills!G:G, "", 0, 1),  XLOOKUP(A322, WorkforceSkills!A:A, WorkforceSkills!I:I, "", 0, 1), XLOOKUP(A322, WorkforceSkills!A:A, WorkforceSkills!K:K, "", 0, 1), XLOOKUP(A322, WorkforceSkills!A:A, WorkforceSkills!M:M, "", 0, 1), XLOOKUP(A322, WorkforceSkills!A:A, WorkforceSkills!O:O, "", 0, 1), XLOOKUP(A322, WorkforceSkills!A:A, WorkforceSkills!Q:Q, "", 0, 1))
</f>
        <v/>
      </c>
    </row>
    <row r="323">
      <c r="A323" s="5">
        <v>310244.0</v>
      </c>
      <c r="B323" s="5" t="s">
        <v>330</v>
      </c>
      <c r="C323" s="6">
        <f t="array" ref="C323">XLOOKUP(A323, WorkforceSeniorityRank!A:A, WorkforceSeniorityRank!B:B, "", 0, 1)</f>
        <v>187</v>
      </c>
      <c r="D323" s="6" t="str">
        <f t="array" ref="D323">XLOOKUP(E323, RoleMaster!C:C, RoleMaster!H:H, "", 0, 1)</f>
        <v>2615173f-0c73-47c2-9e5e-71c4134616de</v>
      </c>
      <c r="E323" s="6" t="str">
        <f t="array" ref="E323">XLOOKUP(A323, WorkforceRole!A:A, WorkforceRole!D:D, "", 0, 1)</f>
        <v>LCV Builder</v>
      </c>
      <c r="F323" s="7" t="str">
        <f t="array" ref="F323">XLOOKUP(A323, WorkforceCasualRank!A:A, WorkforceCasualRank!B:B, "", 0, 1)
</f>
        <v/>
      </c>
      <c r="G323" s="8" t="str">
        <f t="array" ref="G323">XLOOKUP(H323, GradeMaster!A:A, GradeMaster!B:B, "", 0, 1)</f>
        <v>4853a21f-bca1-407e-b7e1-d63f769a323e</v>
      </c>
      <c r="H323" s="6" t="str">
        <f t="array" ref="H323">XLOOKUP(A323, WorkforceGrade!A:A, WorkforceGrade!B:B, "", 0, 1)</f>
        <v>Grade 2</v>
      </c>
      <c r="I323" s="9" t="str">
        <f t="array" ref="I323">TEXTJOIN(",", TRUE, XLOOKUP(A323, WorkforceSkills!A:A, WorkforceSkills!C:C, "", 0, 1), XLOOKUP(A323, WorkforceSkills!A:A, WorkforceSkills!E:E, "", 0, 1), XLOOKUP(A323, WorkforceSkills!A:A, WorkforceSkills!G:G, "", 0, 1),  XLOOKUP(A323, WorkforceSkills!A:A, WorkforceSkills!I:I, "", 0, 1), XLOOKUP(A323, WorkforceSkills!A:A, WorkforceSkills!K:K, "", 0, 1), XLOOKUP(A323, WorkforceSkills!A:A, WorkforceSkills!M:M, "", 0, 1), XLOOKUP(A323, WorkforceSkills!A:A, WorkforceSkills!O:O, "", 0, 1), XLOOKUP(A323, WorkforceSkills!A:A, WorkforceSkills!Q:Q, "", 0, 1))
</f>
        <v/>
      </c>
    </row>
    <row r="324">
      <c r="A324" s="5">
        <v>310239.0</v>
      </c>
      <c r="B324" s="5" t="s">
        <v>331</v>
      </c>
      <c r="C324" s="6">
        <f t="array" ref="C324">XLOOKUP(A324, WorkforceSeniorityRank!A:A, WorkforceSeniorityRank!B:B, "", 0, 1)</f>
        <v>286</v>
      </c>
      <c r="D324" s="6" t="str">
        <f t="array" ref="D324">XLOOKUP(E324, RoleMaster!C:C, RoleMaster!H:H, "", 0, 1)</f>
        <v/>
      </c>
      <c r="E324" s="6" t="str">
        <f t="array" ref="E324">XLOOKUP(A324, WorkforceRole!A:A, WorkforceRole!D:D, "", 0, 1)</f>
        <v/>
      </c>
      <c r="F324" s="7">
        <f t="array" ref="F324">XLOOKUP(A324, WorkforceCasualRank!A:A, WorkforceCasualRank!B:B, "", 0, 1)
</f>
        <v>102</v>
      </c>
      <c r="G324" s="8" t="str">
        <f t="array" ref="G324">XLOOKUP(H324, GradeMaster!A:A, GradeMaster!B:B, "", 0, 1)</f>
        <v>3d17a6e1-bc94-4c7f-ad26-234ce6cd65be</v>
      </c>
      <c r="H324" s="6" t="str">
        <f t="array" ref="H324">XLOOKUP(A324, WorkforceGrade!A:A, WorkforceGrade!B:B, "", 0, 1)</f>
        <v>Grade 5</v>
      </c>
      <c r="I324" s="9" t="str">
        <f t="array" ref="I324">TEXTJOIN(",", TRUE, XLOOKUP(A324, WorkforceSkills!A:A, WorkforceSkills!C:C, "", 0, 1), XLOOKUP(A324, WorkforceSkills!A:A, WorkforceSkills!E:E, "", 0, 1), XLOOKUP(A324, WorkforceSkills!A:A, WorkforceSkills!G:G, "", 0, 1),  XLOOKUP(A324, WorkforceSkills!A:A, WorkforceSkills!I:I, "", 0, 1), XLOOKUP(A324, WorkforceSkills!A:A, WorkforceSkills!K:K, "", 0, 1), XLOOKUP(A324, WorkforceSkills!A:A, WorkforceSkills!M:M, "", 0, 1), XLOOKUP(A324, WorkforceSkills!A:A, WorkforceSkills!O:O, "", 0, 1), XLOOKUP(A324, WorkforceSkills!A:A, WorkforceSkills!Q:Q, "", 0, 1))
</f>
        <v>909fe744-64e1-4430-af94-29049e4d5d61,aea7ed55-e968-4172-83c7-16f869b186ae,2615173f-0c73-47c2-9e5e-71c4134616de,866c9d0d-4f6a-4ca6-b352-9e186b2e8478,b5bc5bd4-194b-41ab-8e3f-c45f25c028d0,02277ce1-f087-4cbe-9f34-70b6fbc21924,4313bbc5-41fb-44dc-929a-99e224446525</v>
      </c>
    </row>
    <row r="325">
      <c r="A325" s="5">
        <v>310222.0</v>
      </c>
      <c r="B325" s="5" t="s">
        <v>332</v>
      </c>
      <c r="C325" s="6">
        <f t="array" ref="C325">XLOOKUP(A325, WorkforceSeniorityRank!A:A, WorkforceSeniorityRank!B:B, "", 0, 1)</f>
        <v>229</v>
      </c>
      <c r="D325" s="6" t="str">
        <f t="array" ref="D325">XLOOKUP(E325, RoleMaster!C:C, RoleMaster!H:H, "", 0, 1)</f>
        <v>909fe744-64e1-4430-af94-29049e4d5d61</v>
      </c>
      <c r="E325" s="6" t="str">
        <f t="array" ref="E325">XLOOKUP(A325, WorkforceRole!A:A, WorkforceRole!D:D, "", 0, 1)</f>
        <v>Truck Builder</v>
      </c>
      <c r="F325" s="7" t="str">
        <f t="array" ref="F325">XLOOKUP(A325, WorkforceCasualRank!A:A, WorkforceCasualRank!B:B, "", 0, 1)
</f>
        <v/>
      </c>
      <c r="G325" s="8" t="str">
        <f t="array" ref="G325">XLOOKUP(H325, GradeMaster!A:A, GradeMaster!B:B, "", 0, 1)</f>
        <v>4853a21f-bca1-407e-b7e1-d63f769a323e</v>
      </c>
      <c r="H325" s="6" t="str">
        <f t="array" ref="H325">XLOOKUP(A325, WorkforceGrade!A:A, WorkforceGrade!B:B, "", 0, 1)</f>
        <v>Grade 2</v>
      </c>
      <c r="I325" s="9" t="str">
        <f t="array" ref="I325">TEXTJOIN(",", TRUE, XLOOKUP(A325, WorkforceSkills!A:A, WorkforceSkills!C:C, "", 0, 1), XLOOKUP(A325, WorkforceSkills!A:A, WorkforceSkills!E:E, "", 0, 1), XLOOKUP(A325, WorkforceSkills!A:A, WorkforceSkills!G:G, "", 0, 1),  XLOOKUP(A325, WorkforceSkills!A:A, WorkforceSkills!I:I, "", 0, 1), XLOOKUP(A325, WorkforceSkills!A:A, WorkforceSkills!K:K, "", 0, 1), XLOOKUP(A325, WorkforceSkills!A:A, WorkforceSkills!M:M, "", 0, 1), XLOOKUP(A325, WorkforceSkills!A:A, WorkforceSkills!O:O, "", 0, 1), XLOOKUP(A325, WorkforceSkills!A:A, WorkforceSkills!Q:Q, "", 0, 1))
</f>
        <v>909fe744-64e1-4430-af94-29049e4d5d61,aea7ed55-e968-4172-83c7-16f869b186ae,2615173f-0c73-47c2-9e5e-71c4134616de,866c9d0d-4f6a-4ca6-b352-9e186b2e8478,b5bc5bd4-194b-41ab-8e3f-c45f25c028d0,02277ce1-f087-4cbe-9f34-70b6fbc21924,4313bbc5-41fb-44dc-929a-99e224446525</v>
      </c>
    </row>
    <row r="326">
      <c r="A326" s="5">
        <v>310225.0</v>
      </c>
      <c r="B326" s="5" t="s">
        <v>333</v>
      </c>
      <c r="C326" s="6">
        <f t="array" ref="C326">XLOOKUP(A326, WorkforceSeniorityRank!A:A, WorkforceSeniorityRank!B:B, "", 0, 1)</f>
        <v>188</v>
      </c>
      <c r="D326" s="6" t="str">
        <f t="array" ref="D326">XLOOKUP(E326, RoleMaster!C:C, RoleMaster!H:H, "", 0, 1)</f>
        <v>2615173f-0c73-47c2-9e5e-71c4134616de</v>
      </c>
      <c r="E326" s="6" t="str">
        <f t="array" ref="E326">XLOOKUP(A326, WorkforceRole!A:A, WorkforceRole!D:D, "", 0, 1)</f>
        <v>LCV Builder</v>
      </c>
      <c r="F326" s="7" t="str">
        <f t="array" ref="F326">XLOOKUP(A326, WorkforceCasualRank!A:A, WorkforceCasualRank!B:B, "", 0, 1)
</f>
        <v/>
      </c>
      <c r="G326" s="8" t="str">
        <f t="array" ref="G326">XLOOKUP(H326, GradeMaster!A:A, GradeMaster!B:B, "", 0, 1)</f>
        <v>4853a21f-bca1-407e-b7e1-d63f769a323e</v>
      </c>
      <c r="H326" s="6" t="str">
        <f t="array" ref="H326">XLOOKUP(A326, WorkforceGrade!A:A, WorkforceGrade!B:B, "", 0, 1)</f>
        <v>Grade 2</v>
      </c>
      <c r="I326" s="9" t="str">
        <f t="array" ref="I326">TEXTJOIN(",", TRUE, XLOOKUP(A326, WorkforceSkills!A:A, WorkforceSkills!C:C, "", 0, 1), XLOOKUP(A326, WorkforceSkills!A:A, WorkforceSkills!E:E, "", 0, 1), XLOOKUP(A326, WorkforceSkills!A:A, WorkforceSkills!G:G, "", 0, 1),  XLOOKUP(A326, WorkforceSkills!A:A, WorkforceSkills!I:I, "", 0, 1), XLOOKUP(A326, WorkforceSkills!A:A, WorkforceSkills!K:K, "", 0, 1), XLOOKUP(A326, WorkforceSkills!A:A, WorkforceSkills!M:M, "", 0, 1), XLOOKUP(A326, WorkforceSkills!A:A, WorkforceSkills!O:O, "", 0, 1), XLOOKUP(A326, WorkforceSkills!A:A, WorkforceSkills!Q:Q, "", 0, 1))
</f>
        <v/>
      </c>
    </row>
    <row r="327">
      <c r="A327" s="5">
        <v>310232.0</v>
      </c>
      <c r="B327" s="5" t="s">
        <v>334</v>
      </c>
      <c r="C327" s="6">
        <f t="array" ref="C327">XLOOKUP(A327, WorkforceSeniorityRank!A:A, WorkforceSeniorityRank!B:B, "", 0, 1)</f>
        <v>287</v>
      </c>
      <c r="D327" s="6" t="str">
        <f t="array" ref="D327">XLOOKUP(E327, RoleMaster!C:C, RoleMaster!H:H, "", 0, 1)</f>
        <v/>
      </c>
      <c r="E327" s="6" t="str">
        <f t="array" ref="E327">XLOOKUP(A327, WorkforceRole!A:A, WorkforceRole!D:D, "", 0, 1)</f>
        <v/>
      </c>
      <c r="F327" s="7">
        <f t="array" ref="F327">XLOOKUP(A327, WorkforceCasualRank!A:A, WorkforceCasualRank!B:B, "", 0, 1)
</f>
        <v>103</v>
      </c>
      <c r="G327" s="8" t="str">
        <f t="array" ref="G327">XLOOKUP(H327, GradeMaster!A:A, GradeMaster!B:B, "", 0, 1)</f>
        <v>3d17a6e1-bc94-4c7f-ad26-234ce6cd65be</v>
      </c>
      <c r="H327" s="6" t="str">
        <f t="array" ref="H327">XLOOKUP(A327, WorkforceGrade!A:A, WorkforceGrade!B:B, "", 0, 1)</f>
        <v>Grade 5</v>
      </c>
      <c r="I327" s="9" t="str">
        <f t="array" ref="I327">TEXTJOIN(",", TRUE, XLOOKUP(A327, WorkforceSkills!A:A, WorkforceSkills!C:C, "", 0, 1), XLOOKUP(A327, WorkforceSkills!A:A, WorkforceSkills!E:E, "", 0, 1), XLOOKUP(A327, WorkforceSkills!A:A, WorkforceSkills!G:G, "", 0, 1),  XLOOKUP(A327, WorkforceSkills!A:A, WorkforceSkills!I:I, "", 0, 1), XLOOKUP(A327, WorkforceSkills!A:A, WorkforceSkills!K:K, "", 0, 1), XLOOKUP(A327, WorkforceSkills!A:A, WorkforceSkills!M:M, "", 0, 1), XLOOKUP(A327, WorkforceSkills!A:A, WorkforceSkills!O:O, "", 0, 1), XLOOKUP(A327, WorkforceSkills!A:A, WorkforceSkills!Q:Q, "", 0, 1))
</f>
        <v>909fe744-64e1-4430-af94-29049e4d5d61,aea7ed55-e968-4172-83c7-16f869b186ae,2615173f-0c73-47c2-9e5e-71c4134616de,866c9d0d-4f6a-4ca6-b352-9e186b2e8478,b5bc5bd4-194b-41ab-8e3f-c45f25c028d0,02277ce1-f087-4cbe-9f34-70b6fbc21924,4313bbc5-41fb-44dc-929a-99e224446525</v>
      </c>
    </row>
    <row r="328">
      <c r="A328" s="5">
        <v>310237.0</v>
      </c>
      <c r="B328" s="5" t="s">
        <v>335</v>
      </c>
      <c r="C328" s="6">
        <f t="array" ref="C328">XLOOKUP(A328, WorkforceSeniorityRank!A:A, WorkforceSeniorityRank!B:B, "", 0, 1)</f>
        <v>193</v>
      </c>
      <c r="D328" s="6" t="str">
        <f t="array" ref="D328">XLOOKUP(E328, RoleMaster!C:C, RoleMaster!H:H, "", 0, 1)</f>
        <v>2615173f-0c73-47c2-9e5e-71c4134616de</v>
      </c>
      <c r="E328" s="6" t="str">
        <f t="array" ref="E328">XLOOKUP(A328, WorkforceRole!A:A, WorkforceRole!D:D, "", 0, 1)</f>
        <v>LCV Builder</v>
      </c>
      <c r="F328" s="7" t="str">
        <f t="array" ref="F328">XLOOKUP(A328, WorkforceCasualRank!A:A, WorkforceCasualRank!B:B, "", 0, 1)
</f>
        <v/>
      </c>
      <c r="G328" s="8" t="str">
        <f t="array" ref="G328">XLOOKUP(H328, GradeMaster!A:A, GradeMaster!B:B, "", 0, 1)</f>
        <v>4853a21f-bca1-407e-b7e1-d63f769a323e</v>
      </c>
      <c r="H328" s="6" t="str">
        <f t="array" ref="H328">XLOOKUP(A328, WorkforceGrade!A:A, WorkforceGrade!B:B, "", 0, 1)</f>
        <v>Grade 2</v>
      </c>
      <c r="I328" s="9" t="str">
        <f t="array" ref="I328">TEXTJOIN(",", TRUE, XLOOKUP(A328, WorkforceSkills!A:A, WorkforceSkills!C:C, "", 0, 1), XLOOKUP(A328, WorkforceSkills!A:A, WorkforceSkills!E:E, "", 0, 1), XLOOKUP(A328, WorkforceSkills!A:A, WorkforceSkills!G:G, "", 0, 1),  XLOOKUP(A328, WorkforceSkills!A:A, WorkforceSkills!I:I, "", 0, 1), XLOOKUP(A328, WorkforceSkills!A:A, WorkforceSkills!K:K, "", 0, 1), XLOOKUP(A328, WorkforceSkills!A:A, WorkforceSkills!M:M, "", 0, 1), XLOOKUP(A328, WorkforceSkills!A:A, WorkforceSkills!O:O, "", 0, 1), XLOOKUP(A328, WorkforceSkills!A:A, WorkforceSkills!Q:Q, "", 0, 1))
</f>
        <v/>
      </c>
    </row>
    <row r="329">
      <c r="A329" s="5">
        <v>310252.0</v>
      </c>
      <c r="B329" s="5" t="s">
        <v>336</v>
      </c>
      <c r="C329" s="6">
        <f t="array" ref="C329">XLOOKUP(A329, WorkforceSeniorityRank!A:A, WorkforceSeniorityRank!B:B, "", 0, 1)</f>
        <v>189</v>
      </c>
      <c r="D329" s="6" t="str">
        <f t="array" ref="D329">XLOOKUP(E329, RoleMaster!C:C, RoleMaster!H:H, "", 0, 1)</f>
        <v>2615173f-0c73-47c2-9e5e-71c4134616de</v>
      </c>
      <c r="E329" s="6" t="str">
        <f t="array" ref="E329">XLOOKUP(A329, WorkforceRole!A:A, WorkforceRole!D:D, "", 0, 1)</f>
        <v>LCV Builder</v>
      </c>
      <c r="F329" s="7" t="str">
        <f t="array" ref="F329">XLOOKUP(A329, WorkforceCasualRank!A:A, WorkforceCasualRank!B:B, "", 0, 1)
</f>
        <v/>
      </c>
      <c r="G329" s="8" t="str">
        <f t="array" ref="G329">XLOOKUP(H329, GradeMaster!A:A, GradeMaster!B:B, "", 0, 1)</f>
        <v>4853a21f-bca1-407e-b7e1-d63f769a323e</v>
      </c>
      <c r="H329" s="6" t="str">
        <f t="array" ref="H329">XLOOKUP(A329, WorkforceGrade!A:A, WorkforceGrade!B:B, "", 0, 1)</f>
        <v>Grade 2</v>
      </c>
      <c r="I329" s="9" t="str">
        <f t="array" ref="I329">TEXTJOIN(",", TRUE, XLOOKUP(A329, WorkforceSkills!A:A, WorkforceSkills!C:C, "", 0, 1), XLOOKUP(A329, WorkforceSkills!A:A, WorkforceSkills!E:E, "", 0, 1), XLOOKUP(A329, WorkforceSkills!A:A, WorkforceSkills!G:G, "", 0, 1),  XLOOKUP(A329, WorkforceSkills!A:A, WorkforceSkills!I:I, "", 0, 1), XLOOKUP(A329, WorkforceSkills!A:A, WorkforceSkills!K:K, "", 0, 1), XLOOKUP(A329, WorkforceSkills!A:A, WorkforceSkills!M:M, "", 0, 1), XLOOKUP(A329, WorkforceSkills!A:A, WorkforceSkills!O:O, "", 0, 1), XLOOKUP(A329, WorkforceSkills!A:A, WorkforceSkills!Q:Q, "", 0, 1))
</f>
        <v/>
      </c>
    </row>
    <row r="330">
      <c r="A330" s="5">
        <v>310279.0</v>
      </c>
      <c r="B330" s="5" t="s">
        <v>337</v>
      </c>
      <c r="C330" s="6">
        <f t="array" ref="C330">XLOOKUP(A330, WorkforceSeniorityRank!A:A, WorkforceSeniorityRank!B:B, "", 0, 1)</f>
        <v>295</v>
      </c>
      <c r="D330" s="6" t="str">
        <f t="array" ref="D330">XLOOKUP(E330, RoleMaster!C:C, RoleMaster!H:H, "", 0, 1)</f>
        <v/>
      </c>
      <c r="E330" s="6" t="str">
        <f t="array" ref="E330">XLOOKUP(A330, WorkforceRole!A:A, WorkforceRole!D:D, "", 0, 1)</f>
        <v/>
      </c>
      <c r="F330" s="7">
        <f t="array" ref="F330">XLOOKUP(A330, WorkforceCasualRank!A:A, WorkforceCasualRank!B:B, "", 0, 1)
</f>
        <v>104</v>
      </c>
      <c r="G330" s="8" t="str">
        <f t="array" ref="G330">XLOOKUP(H330, GradeMaster!A:A, GradeMaster!B:B, "", 0, 1)</f>
        <v>3d17a6e1-bc94-4c7f-ad26-234ce6cd65be</v>
      </c>
      <c r="H330" s="6" t="str">
        <f t="array" ref="H330">XLOOKUP(A330, WorkforceGrade!A:A, WorkforceGrade!B:B, "", 0, 1)</f>
        <v>Grade 5</v>
      </c>
      <c r="I330" s="9" t="str">
        <f t="array" ref="I330">TEXTJOIN(",", TRUE, XLOOKUP(A330, WorkforceSkills!A:A, WorkforceSkills!C:C, "", 0, 1), XLOOKUP(A330, WorkforceSkills!A:A, WorkforceSkills!E:E, "", 0, 1), XLOOKUP(A330, WorkforceSkills!A:A, WorkforceSkills!G:G, "", 0, 1),  XLOOKUP(A330, WorkforceSkills!A:A, WorkforceSkills!I:I, "", 0, 1), XLOOKUP(A330, WorkforceSkills!A:A, WorkforceSkills!K:K, "", 0, 1), XLOOKUP(A330, WorkforceSkills!A:A, WorkforceSkills!M:M, "", 0, 1), XLOOKUP(A330, WorkforceSkills!A:A, WorkforceSkills!O:O, "", 0, 1), XLOOKUP(A330, WorkforceSkills!A:A, WorkforceSkills!Q:Q, "", 0, 1))
</f>
        <v>909fe744-64e1-4430-af94-29049e4d5d61,aea7ed55-e968-4172-83c7-16f869b186ae,2615173f-0c73-47c2-9e5e-71c4134616de,866c9d0d-4f6a-4ca6-b352-9e186b2e8478,b5bc5bd4-194b-41ab-8e3f-c45f25c028d0,4313bbc5-41fb-44dc-929a-99e224446525</v>
      </c>
    </row>
    <row r="331">
      <c r="A331" s="5">
        <v>310297.0</v>
      </c>
      <c r="B331" s="5" t="s">
        <v>338</v>
      </c>
      <c r="C331" s="6">
        <f t="array" ref="C331">XLOOKUP(A331, WorkforceSeniorityRank!A:A, WorkforceSeniorityRank!B:B, "", 0, 1)</f>
        <v>232</v>
      </c>
      <c r="D331" s="6" t="str">
        <f t="array" ref="D331">XLOOKUP(E331, RoleMaster!C:C, RoleMaster!H:H, "", 0, 1)</f>
        <v>909fe744-64e1-4430-af94-29049e4d5d61</v>
      </c>
      <c r="E331" s="6" t="str">
        <f t="array" ref="E331">XLOOKUP(A331, WorkforceRole!A:A, WorkforceRole!D:D, "", 0, 1)</f>
        <v>Truck Builder</v>
      </c>
      <c r="F331" s="7" t="str">
        <f t="array" ref="F331">XLOOKUP(A331, WorkforceCasualRank!A:A, WorkforceCasualRank!B:B, "", 0, 1)
</f>
        <v/>
      </c>
      <c r="G331" s="8" t="str">
        <f t="array" ref="G331">XLOOKUP(H331, GradeMaster!A:A, GradeMaster!B:B, "", 0, 1)</f>
        <v>4853a21f-bca1-407e-b7e1-d63f769a323e</v>
      </c>
      <c r="H331" s="6" t="str">
        <f t="array" ref="H331">XLOOKUP(A331, WorkforceGrade!A:A, WorkforceGrade!B:B, "", 0, 1)</f>
        <v>Grade 2</v>
      </c>
      <c r="I331" s="9" t="str">
        <f t="array" ref="I331">TEXTJOIN(",", TRUE, XLOOKUP(A331, WorkforceSkills!A:A, WorkforceSkills!C:C, "", 0, 1), XLOOKUP(A331, WorkforceSkills!A:A, WorkforceSkills!E:E, "", 0, 1), XLOOKUP(A331, WorkforceSkills!A:A, WorkforceSkills!G:G, "", 0, 1),  XLOOKUP(A331, WorkforceSkills!A:A, WorkforceSkills!I:I, "", 0, 1), XLOOKUP(A331, WorkforceSkills!A:A, WorkforceSkills!K:K, "", 0, 1), XLOOKUP(A331, WorkforceSkills!A:A, WorkforceSkills!M:M, "", 0, 1), XLOOKUP(A331, WorkforceSkills!A:A, WorkforceSkills!O:O, "", 0, 1), XLOOKUP(A331, WorkforceSkills!A:A, WorkforceSkills!Q:Q, "", 0, 1))
</f>
        <v>909fe744-64e1-4430-af94-29049e4d5d61,aea7ed55-e968-4172-83c7-16f869b186ae,2615173f-0c73-47c2-9e5e-71c4134616de,866c9d0d-4f6a-4ca6-b352-9e186b2e8478,b5bc5bd4-194b-41ab-8e3f-c45f25c028d0,4313bbc5-41fb-44dc-929a-99e224446525</v>
      </c>
    </row>
    <row r="332">
      <c r="A332" s="5">
        <v>310324.0</v>
      </c>
      <c r="B332" s="5" t="s">
        <v>339</v>
      </c>
      <c r="C332" s="6">
        <f t="array" ref="C332">XLOOKUP(A332, WorkforceSeniorityRank!A:A, WorkforceSeniorityRank!B:B, "", 0, 1)</f>
        <v>349</v>
      </c>
      <c r="D332" s="6" t="str">
        <f t="array" ref="D332">XLOOKUP(E332, RoleMaster!C:C, RoleMaster!H:H, "", 0, 1)</f>
        <v>687f3dde-d1ad-4f4b-8c60-91a31eefb0fc</v>
      </c>
      <c r="E332" s="6" t="str">
        <f t="array" ref="E332">XLOOKUP(A332, WorkforceRole!A:A, WorkforceRole!D:D, "", 0, 1)</f>
        <v>Tyre Trucker</v>
      </c>
      <c r="F332" s="7">
        <f t="array" ref="F332">XLOOKUP(A332, WorkforceCasualRank!A:A, WorkforceCasualRank!B:B, "", 0, 1)
</f>
        <v>105</v>
      </c>
      <c r="G332" s="8" t="str">
        <f t="array" ref="G332">XLOOKUP(H332, GradeMaster!A:A, GradeMaster!B:B, "", 0, 1)</f>
        <v>6bb027c9-c54d-45fc-9887-0bacc308d30a</v>
      </c>
      <c r="H332" s="6" t="str">
        <f t="array" ref="H332">XLOOKUP(A332, WorkforceGrade!A:A, WorkforceGrade!B:B, "", 0, 1)</f>
        <v>Grade 6</v>
      </c>
      <c r="I332" s="9" t="str">
        <f t="array" ref="I332">TEXTJOIN(",", TRUE, XLOOKUP(A332, WorkforceSkills!A:A, WorkforceSkills!C:C, "", 0, 1), XLOOKUP(A332, WorkforceSkills!A:A, WorkforceSkills!E:E, "", 0, 1), XLOOKUP(A332, WorkforceSkills!A:A, WorkforceSkills!G:G, "", 0, 1),  XLOOKUP(A332, WorkforceSkills!A:A, WorkforceSkills!I:I, "", 0, 1), XLOOKUP(A332, WorkforceSkills!A:A, WorkforceSkills!K:K, "", 0, 1), XLOOKUP(A332, WorkforceSkills!A:A, WorkforceSkills!M:M, "", 0, 1), XLOOKUP(A332, WorkforceSkills!A:A, WorkforceSkills!O:O, "", 0, 1), XLOOKUP(A332, WorkforceSkills!A:A, WorkforceSkills!Q:Q, "", 0, 1))
</f>
        <v>909fe744-64e1-4430-af94-29049e4d5d61,aea7ed55-e968-4172-83c7-16f869b186ae,2615173f-0c73-47c2-9e5e-71c4134616de,866c9d0d-4f6a-4ca6-b352-9e186b2e8478,b5bc5bd4-194b-41ab-8e3f-c45f25c028d0,02277ce1-f087-4cbe-9f34-70b6fbc21924,4313bbc5-41fb-44dc-929a-99e224446525</v>
      </c>
    </row>
    <row r="333">
      <c r="A333" s="5">
        <v>310283.0</v>
      </c>
      <c r="B333" s="5" t="s">
        <v>340</v>
      </c>
      <c r="C333" s="6">
        <f t="array" ref="C333">XLOOKUP(A333, WorkforceSeniorityRank!A:A, WorkforceSeniorityRank!B:B, "", 0, 1)</f>
        <v>230</v>
      </c>
      <c r="D333" s="6" t="str">
        <f t="array" ref="D333">XLOOKUP(E333, RoleMaster!C:C, RoleMaster!H:H, "", 0, 1)</f>
        <v>909fe744-64e1-4430-af94-29049e4d5d61</v>
      </c>
      <c r="E333" s="6" t="str">
        <f t="array" ref="E333">XLOOKUP(A333, WorkforceRole!A:A, WorkforceRole!D:D, "", 0, 1)</f>
        <v>Truck Builder</v>
      </c>
      <c r="F333" s="7" t="str">
        <f t="array" ref="F333">XLOOKUP(A333, WorkforceCasualRank!A:A, WorkforceCasualRank!B:B, "", 0, 1)
</f>
        <v/>
      </c>
      <c r="G333" s="8" t="str">
        <f t="array" ref="G333">XLOOKUP(H333, GradeMaster!A:A, GradeMaster!B:B, "", 0, 1)</f>
        <v>4853a21f-bca1-407e-b7e1-d63f769a323e</v>
      </c>
      <c r="H333" s="6" t="str">
        <f t="array" ref="H333">XLOOKUP(A333, WorkforceGrade!A:A, WorkforceGrade!B:B, "", 0, 1)</f>
        <v>Grade 2</v>
      </c>
      <c r="I333" s="9" t="str">
        <f t="array" ref="I333">TEXTJOIN(",", TRUE, XLOOKUP(A333, WorkforceSkills!A:A, WorkforceSkills!C:C, "", 0, 1), XLOOKUP(A333, WorkforceSkills!A:A, WorkforceSkills!E:E, "", 0, 1), XLOOKUP(A333, WorkforceSkills!A:A, WorkforceSkills!G:G, "", 0, 1),  XLOOKUP(A333, WorkforceSkills!A:A, WorkforceSkills!I:I, "", 0, 1), XLOOKUP(A333, WorkforceSkills!A:A, WorkforceSkills!K:K, "", 0, 1), XLOOKUP(A333, WorkforceSkills!A:A, WorkforceSkills!M:M, "", 0, 1), XLOOKUP(A333, WorkforceSkills!A:A, WorkforceSkills!O:O, "", 0, 1), XLOOKUP(A333, WorkforceSkills!A:A, WorkforceSkills!Q:Q, "", 0, 1))
</f>
        <v>909fe744-64e1-4430-af94-29049e4d5d61,aea7ed55-e968-4172-83c7-16f869b186ae,2615173f-0c73-47c2-9e5e-71c4134616de,866c9d0d-4f6a-4ca6-b352-9e186b2e8478,b5bc5bd4-194b-41ab-8e3f-c45f25c028d0,02277ce1-f087-4cbe-9f34-70b6fbc21924,4313bbc5-41fb-44dc-929a-99e224446525</v>
      </c>
    </row>
    <row r="334">
      <c r="A334" s="5">
        <v>310281.0</v>
      </c>
      <c r="B334" s="5" t="s">
        <v>341</v>
      </c>
      <c r="C334" s="6">
        <f t="array" ref="C334">XLOOKUP(A334, WorkforceSeniorityRank!A:A, WorkforceSeniorityRank!B:B, "", 0, 1)</f>
        <v>212</v>
      </c>
      <c r="D334" s="6" t="str">
        <f t="array" ref="D334">XLOOKUP(E334, RoleMaster!C:C, RoleMaster!H:H, "", 0, 1)</f>
        <v>2615173f-0c73-47c2-9e5e-71c4134616de</v>
      </c>
      <c r="E334" s="6" t="str">
        <f t="array" ref="E334">XLOOKUP(A334, WorkforceRole!A:A, WorkforceRole!D:D, "", 0, 1)</f>
        <v>LCV Builder</v>
      </c>
      <c r="F334" s="7" t="str">
        <f t="array" ref="F334">XLOOKUP(A334, WorkforceCasualRank!A:A, WorkforceCasualRank!B:B, "", 0, 1)
</f>
        <v/>
      </c>
      <c r="G334" s="8" t="str">
        <f t="array" ref="G334">XLOOKUP(H334, GradeMaster!A:A, GradeMaster!B:B, "", 0, 1)</f>
        <v>4853a21f-bca1-407e-b7e1-d63f769a323e</v>
      </c>
      <c r="H334" s="6" t="str">
        <f t="array" ref="H334">XLOOKUP(A334, WorkforceGrade!A:A, WorkforceGrade!B:B, "", 0, 1)</f>
        <v>Grade 2</v>
      </c>
      <c r="I334" s="9" t="str">
        <f t="array" ref="I334">TEXTJOIN(",", TRUE, XLOOKUP(A334, WorkforceSkills!A:A, WorkforceSkills!C:C, "", 0, 1), XLOOKUP(A334, WorkforceSkills!A:A, WorkforceSkills!E:E, "", 0, 1), XLOOKUP(A334, WorkforceSkills!A:A, WorkforceSkills!G:G, "", 0, 1),  XLOOKUP(A334, WorkforceSkills!A:A, WorkforceSkills!I:I, "", 0, 1), XLOOKUP(A334, WorkforceSkills!A:A, WorkforceSkills!K:K, "", 0, 1), XLOOKUP(A334, WorkforceSkills!A:A, WorkforceSkills!M:M, "", 0, 1), XLOOKUP(A334, WorkforceSkills!A:A, WorkforceSkills!O:O, "", 0, 1), XLOOKUP(A334, WorkforceSkills!A:A, WorkforceSkills!Q:Q, "", 0, 1))
</f>
        <v/>
      </c>
    </row>
    <row r="335">
      <c r="A335" s="5">
        <v>310293.0</v>
      </c>
      <c r="B335" s="5" t="s">
        <v>342</v>
      </c>
      <c r="C335" s="6">
        <f t="array" ref="C335">XLOOKUP(A335, WorkforceSeniorityRank!A:A, WorkforceSeniorityRank!B:B, "", 0, 1)</f>
        <v>291</v>
      </c>
      <c r="D335" s="6" t="str">
        <f t="array" ref="D335">XLOOKUP(E335, RoleMaster!C:C, RoleMaster!H:H, "", 0, 1)</f>
        <v/>
      </c>
      <c r="E335" s="6" t="str">
        <f t="array" ref="E335">XLOOKUP(A335, WorkforceRole!A:A, WorkforceRole!D:D, "", 0, 1)</f>
        <v/>
      </c>
      <c r="F335" s="7">
        <f t="array" ref="F335">XLOOKUP(A335, WorkforceCasualRank!A:A, WorkforceCasualRank!B:B, "", 0, 1)
</f>
        <v>106</v>
      </c>
      <c r="G335" s="8" t="str">
        <f t="array" ref="G335">XLOOKUP(H335, GradeMaster!A:A, GradeMaster!B:B, "", 0, 1)</f>
        <v>3d17a6e1-bc94-4c7f-ad26-234ce6cd65be</v>
      </c>
      <c r="H335" s="6" t="str">
        <f t="array" ref="H335">XLOOKUP(A335, WorkforceGrade!A:A, WorkforceGrade!B:B, "", 0, 1)</f>
        <v>Grade 5</v>
      </c>
      <c r="I335" s="9" t="str">
        <f t="array" ref="I335">TEXTJOIN(",", TRUE, XLOOKUP(A335, WorkforceSkills!A:A, WorkforceSkills!C:C, "", 0, 1), XLOOKUP(A335, WorkforceSkills!A:A, WorkforceSkills!E:E, "", 0, 1), XLOOKUP(A335, WorkforceSkills!A:A, WorkforceSkills!G:G, "", 0, 1),  XLOOKUP(A335, WorkforceSkills!A:A, WorkforceSkills!I:I, "", 0, 1), XLOOKUP(A335, WorkforceSkills!A:A, WorkforceSkills!K:K, "", 0, 1), XLOOKUP(A335, WorkforceSkills!A:A, WorkforceSkills!M:M, "", 0, 1), XLOOKUP(A335, WorkforceSkills!A:A, WorkforceSkills!O:O, "", 0, 1), XLOOKUP(A335, WorkforceSkills!A:A, WorkforceSkills!Q:Q, "", 0, 1))
</f>
        <v>909fe744-64e1-4430-af94-29049e4d5d61,aea7ed55-e968-4172-83c7-16f869b186ae,2615173f-0c73-47c2-9e5e-71c4134616de,866c9d0d-4f6a-4ca6-b352-9e186b2e8478,b5bc5bd4-194b-41ab-8e3f-c45f25c028d0,4313bbc5-41fb-44dc-929a-99e224446525</v>
      </c>
    </row>
    <row r="336">
      <c r="A336" s="5">
        <v>310246.0</v>
      </c>
      <c r="B336" s="5" t="s">
        <v>343</v>
      </c>
      <c r="C336" s="6">
        <f t="array" ref="C336">XLOOKUP(A336, WorkforceSeniorityRank!A:A, WorkforceSeniorityRank!B:B, "", 0, 1)</f>
        <v>284</v>
      </c>
      <c r="D336" s="6" t="str">
        <f t="array" ref="D336">XLOOKUP(E336, RoleMaster!C:C, RoleMaster!H:H, "", 0, 1)</f>
        <v/>
      </c>
      <c r="E336" s="6" t="str">
        <f t="array" ref="E336">XLOOKUP(A336, WorkforceRole!A:A, WorkforceRole!D:D, "", 0, 1)</f>
        <v/>
      </c>
      <c r="F336" s="7">
        <f t="array" ref="F336">XLOOKUP(A336, WorkforceCasualRank!A:A, WorkforceCasualRank!B:B, "", 0, 1)
</f>
        <v>107</v>
      </c>
      <c r="G336" s="8" t="str">
        <f t="array" ref="G336">XLOOKUP(H336, GradeMaster!A:A, GradeMaster!B:B, "", 0, 1)</f>
        <v>3d17a6e1-bc94-4c7f-ad26-234ce6cd65be</v>
      </c>
      <c r="H336" s="6" t="str">
        <f t="array" ref="H336">XLOOKUP(A336, WorkforceGrade!A:A, WorkforceGrade!B:B, "", 0, 1)</f>
        <v>Grade 5</v>
      </c>
      <c r="I336" s="9" t="str">
        <f t="array" ref="I336">TEXTJOIN(",", TRUE, XLOOKUP(A336, WorkforceSkills!A:A, WorkforceSkills!C:C, "", 0, 1), XLOOKUP(A336, WorkforceSkills!A:A, WorkforceSkills!E:E, "", 0, 1), XLOOKUP(A336, WorkforceSkills!A:A, WorkforceSkills!G:G, "", 0, 1),  XLOOKUP(A336, WorkforceSkills!A:A, WorkforceSkills!I:I, "", 0, 1), XLOOKUP(A336, WorkforceSkills!A:A, WorkforceSkills!K:K, "", 0, 1), XLOOKUP(A336, WorkforceSkills!A:A, WorkforceSkills!M:M, "", 0, 1), XLOOKUP(A336, WorkforceSkills!A:A, WorkforceSkills!O:O, "", 0, 1), XLOOKUP(A336, WorkforceSkills!A:A, WorkforceSkills!Q:Q, "", 0, 1))
</f>
        <v>909fe744-64e1-4430-af94-29049e4d5d61,aea7ed55-e968-4172-83c7-16f869b186ae,2615173f-0c73-47c2-9e5e-71c4134616de,866c9d0d-4f6a-4ca6-b352-9e186b2e8478,b5bc5bd4-194b-41ab-8e3f-c45f25c028d0,02277ce1-f087-4cbe-9f34-70b6fbc21924,4313bbc5-41fb-44dc-929a-99e224446525</v>
      </c>
    </row>
    <row r="337">
      <c r="A337" s="5">
        <v>310325.0</v>
      </c>
      <c r="B337" s="5" t="s">
        <v>344</v>
      </c>
      <c r="C337" s="6">
        <f t="array" ref="C337">XLOOKUP(A337, WorkforceSeniorityRank!A:A, WorkforceSeniorityRank!B:B, "", 0, 1)</f>
        <v>285</v>
      </c>
      <c r="D337" s="6" t="str">
        <f t="array" ref="D337">XLOOKUP(E337, RoleMaster!C:C, RoleMaster!H:H, "", 0, 1)</f>
        <v/>
      </c>
      <c r="E337" s="6" t="str">
        <f t="array" ref="E337">XLOOKUP(A337, WorkforceRole!A:A, WorkforceRole!D:D, "", 0, 1)</f>
        <v/>
      </c>
      <c r="F337" s="7">
        <f t="array" ref="F337">XLOOKUP(A337, WorkforceCasualRank!A:A, WorkforceCasualRank!B:B, "", 0, 1)
</f>
        <v>108</v>
      </c>
      <c r="G337" s="8" t="str">
        <f t="array" ref="G337">XLOOKUP(H337, GradeMaster!A:A, GradeMaster!B:B, "", 0, 1)</f>
        <v>3d17a6e1-bc94-4c7f-ad26-234ce6cd65be</v>
      </c>
      <c r="H337" s="6" t="str">
        <f t="array" ref="H337">XLOOKUP(A337, WorkforceGrade!A:A, WorkforceGrade!B:B, "", 0, 1)</f>
        <v>Grade 5</v>
      </c>
      <c r="I337" s="9" t="str">
        <f t="array" ref="I337">TEXTJOIN(",", TRUE, XLOOKUP(A337, WorkforceSkills!A:A, WorkforceSkills!C:C, "", 0, 1), XLOOKUP(A337, WorkforceSkills!A:A, WorkforceSkills!E:E, "", 0, 1), XLOOKUP(A337, WorkforceSkills!A:A, WorkforceSkills!G:G, "", 0, 1),  XLOOKUP(A337, WorkforceSkills!A:A, WorkforceSkills!I:I, "", 0, 1), XLOOKUP(A337, WorkforceSkills!A:A, WorkforceSkills!K:K, "", 0, 1), XLOOKUP(A337, WorkforceSkills!A:A, WorkforceSkills!M:M, "", 0, 1), XLOOKUP(A337, WorkforceSkills!A:A, WorkforceSkills!O:O, "", 0, 1), XLOOKUP(A337, WorkforceSkills!A:A, WorkforceSkills!Q:Q, "", 0, 1))
</f>
        <v>909fe744-64e1-4430-af94-29049e4d5d61,aea7ed55-e968-4172-83c7-16f869b186ae,866c9d0d-4f6a-4ca6-b352-9e186b2e8478,dec8619b-903f-480e-a552-b9ad9b97025f,b5bc5bd4-194b-41ab-8e3f-c45f25c028d0,4313bbc5-41fb-44dc-929a-99e224446525</v>
      </c>
    </row>
    <row r="338">
      <c r="A338" s="5">
        <v>310247.0</v>
      </c>
      <c r="B338" s="5" t="s">
        <v>345</v>
      </c>
      <c r="C338" s="6">
        <f t="array" ref="C338">XLOOKUP(A338, WorkforceSeniorityRank!A:A, WorkforceSeniorityRank!B:B, "", 0, 1)</f>
        <v>215</v>
      </c>
      <c r="D338" s="6" t="str">
        <f t="array" ref="D338">XLOOKUP(E338, RoleMaster!C:C, RoleMaster!H:H, "", 0, 1)</f>
        <v>2615173f-0c73-47c2-9e5e-71c4134616de</v>
      </c>
      <c r="E338" s="6" t="str">
        <f t="array" ref="E338">XLOOKUP(A338, WorkforceRole!A:A, WorkforceRole!D:D, "", 0, 1)</f>
        <v>LCV Builder</v>
      </c>
      <c r="F338" s="7" t="str">
        <f t="array" ref="F338">XLOOKUP(A338, WorkforceCasualRank!A:A, WorkforceCasualRank!B:B, "", 0, 1)
</f>
        <v/>
      </c>
      <c r="G338" s="8" t="str">
        <f t="array" ref="G338">XLOOKUP(H338, GradeMaster!A:A, GradeMaster!B:B, "", 0, 1)</f>
        <v>4853a21f-bca1-407e-b7e1-d63f769a323e</v>
      </c>
      <c r="H338" s="6" t="str">
        <f t="array" ref="H338">XLOOKUP(A338, WorkforceGrade!A:A, WorkforceGrade!B:B, "", 0, 1)</f>
        <v>Grade 2</v>
      </c>
      <c r="I338" s="9" t="str">
        <f t="array" ref="I338">TEXTJOIN(",", TRUE, XLOOKUP(A338, WorkforceSkills!A:A, WorkforceSkills!C:C, "", 0, 1), XLOOKUP(A338, WorkforceSkills!A:A, WorkforceSkills!E:E, "", 0, 1), XLOOKUP(A338, WorkforceSkills!A:A, WorkforceSkills!G:G, "", 0, 1),  XLOOKUP(A338, WorkforceSkills!A:A, WorkforceSkills!I:I, "", 0, 1), XLOOKUP(A338, WorkforceSkills!A:A, WorkforceSkills!K:K, "", 0, 1), XLOOKUP(A338, WorkforceSkills!A:A, WorkforceSkills!M:M, "", 0, 1), XLOOKUP(A338, WorkforceSkills!A:A, WorkforceSkills!O:O, "", 0, 1), XLOOKUP(A338, WorkforceSkills!A:A, WorkforceSkills!Q:Q, "", 0, 1))
</f>
        <v/>
      </c>
    </row>
    <row r="339">
      <c r="A339" s="5">
        <v>310673.0</v>
      </c>
      <c r="B339" s="5" t="s">
        <v>346</v>
      </c>
      <c r="C339" s="6">
        <f t="array" ref="C339">XLOOKUP(A339, WorkforceSeniorityRank!A:A, WorkforceSeniorityRank!B:B, "", 0, 1)</f>
        <v>353</v>
      </c>
      <c r="D339" s="6" t="str">
        <f t="array" ref="D339">XLOOKUP(E339, RoleMaster!C:C, RoleMaster!H:H, "", 0, 1)</f>
        <v>687f3dde-d1ad-4f4b-8c60-91a31eefb0fc</v>
      </c>
      <c r="E339" s="6" t="str">
        <f t="array" ref="E339">XLOOKUP(A339, WorkforceRole!A:A, WorkforceRole!D:D, "", 0, 1)</f>
        <v>Tyre Trucker</v>
      </c>
      <c r="F339" s="7">
        <f t="array" ref="F339">XLOOKUP(A339, WorkforceCasualRank!A:A, WorkforceCasualRank!B:B, "", 0, 1)
</f>
        <v>109</v>
      </c>
      <c r="G339" s="8" t="str">
        <f t="array" ref="G339">XLOOKUP(H339, GradeMaster!A:A, GradeMaster!B:B, "", 0, 1)</f>
        <v>6bb027c9-c54d-45fc-9887-0bacc308d30a</v>
      </c>
      <c r="H339" s="6" t="str">
        <f t="array" ref="H339">XLOOKUP(A339, WorkforceGrade!A:A, WorkforceGrade!B:B, "", 0, 1)</f>
        <v>Grade 6</v>
      </c>
      <c r="I339" s="9" t="str">
        <f t="array" ref="I339">TEXTJOIN(",", TRUE, XLOOKUP(A339, WorkforceSkills!A:A, WorkforceSkills!C:C, "", 0, 1), XLOOKUP(A339, WorkforceSkills!A:A, WorkforceSkills!E:E, "", 0, 1), XLOOKUP(A339, WorkforceSkills!A:A, WorkforceSkills!G:G, "", 0, 1),  XLOOKUP(A339, WorkforceSkills!A:A, WorkforceSkills!I:I, "", 0, 1), XLOOKUP(A339, WorkforceSkills!A:A, WorkforceSkills!K:K, "", 0, 1), XLOOKUP(A339, WorkforceSkills!A:A, WorkforceSkills!M:M, "", 0, 1), XLOOKUP(A339, WorkforceSkills!A:A, WorkforceSkills!O:O, "", 0, 1), XLOOKUP(A339, WorkforceSkills!A:A, WorkforceSkills!Q:Q, "", 0, 1))
</f>
        <v/>
      </c>
    </row>
    <row r="340">
      <c r="A340" s="5">
        <v>310684.0</v>
      </c>
      <c r="B340" s="5" t="s">
        <v>347</v>
      </c>
      <c r="C340" s="6">
        <f t="array" ref="C340">XLOOKUP(A340, WorkforceSeniorityRank!A:A, WorkforceSeniorityRank!B:B, "", 0, 1)</f>
        <v>354</v>
      </c>
      <c r="D340" s="6" t="str">
        <f t="array" ref="D340">XLOOKUP(E340, RoleMaster!C:C, RoleMaster!H:H, "", 0, 1)</f>
        <v>687f3dde-d1ad-4f4b-8c60-91a31eefb0fc</v>
      </c>
      <c r="E340" s="6" t="str">
        <f t="array" ref="E340">XLOOKUP(A340, WorkforceRole!A:A, WorkforceRole!D:D, "", 0, 1)</f>
        <v>Tyre Trucker</v>
      </c>
      <c r="F340" s="7">
        <f t="array" ref="F340">XLOOKUP(A340, WorkforceCasualRank!A:A, WorkforceCasualRank!B:B, "", 0, 1)
</f>
        <v>110</v>
      </c>
      <c r="G340" s="8" t="str">
        <f t="array" ref="G340">XLOOKUP(H340, GradeMaster!A:A, GradeMaster!B:B, "", 0, 1)</f>
        <v>6bb027c9-c54d-45fc-9887-0bacc308d30a</v>
      </c>
      <c r="H340" s="6" t="str">
        <f t="array" ref="H340">XLOOKUP(A340, WorkforceGrade!A:A, WorkforceGrade!B:B, "", 0, 1)</f>
        <v>Grade 6</v>
      </c>
      <c r="I340" s="9" t="str">
        <f t="array" ref="I340">TEXTJOIN(",", TRUE, XLOOKUP(A340, WorkforceSkills!A:A, WorkforceSkills!C:C, "", 0, 1), XLOOKUP(A340, WorkforceSkills!A:A, WorkforceSkills!E:E, "", 0, 1), XLOOKUP(A340, WorkforceSkills!A:A, WorkforceSkills!G:G, "", 0, 1),  XLOOKUP(A340, WorkforceSkills!A:A, WorkforceSkills!I:I, "", 0, 1), XLOOKUP(A340, WorkforceSkills!A:A, WorkforceSkills!K:K, "", 0, 1), XLOOKUP(A340, WorkforceSkills!A:A, WorkforceSkills!M:M, "", 0, 1), XLOOKUP(A340, WorkforceSkills!A:A, WorkforceSkills!O:O, "", 0, 1), XLOOKUP(A340, WorkforceSkills!A:A, WorkforceSkills!Q:Q, "", 0, 1))
</f>
        <v/>
      </c>
    </row>
    <row r="341">
      <c r="A341" s="5">
        <v>310678.0</v>
      </c>
      <c r="B341" s="5" t="s">
        <v>348</v>
      </c>
      <c r="C341" s="6">
        <f t="array" ref="C341">XLOOKUP(A341, WorkforceSeniorityRank!A:A, WorkforceSeniorityRank!B:B, "", 0, 1)</f>
        <v>355</v>
      </c>
      <c r="D341" s="6" t="str">
        <f t="array" ref="D341">XLOOKUP(E341, RoleMaster!C:C, RoleMaster!H:H, "", 0, 1)</f>
        <v>687f3dde-d1ad-4f4b-8c60-91a31eefb0fc</v>
      </c>
      <c r="E341" s="6" t="str">
        <f t="array" ref="E341">XLOOKUP(A341, WorkforceRole!A:A, WorkforceRole!D:D, "", 0, 1)</f>
        <v>Tyre Trucker</v>
      </c>
      <c r="F341" s="7">
        <f t="array" ref="F341">XLOOKUP(A341, WorkforceCasualRank!A:A, WorkforceCasualRank!B:B, "", 0, 1)
</f>
        <v>111</v>
      </c>
      <c r="G341" s="8" t="str">
        <f t="array" ref="G341">XLOOKUP(H341, GradeMaster!A:A, GradeMaster!B:B, "", 0, 1)</f>
        <v>6bb027c9-c54d-45fc-9887-0bacc308d30a</v>
      </c>
      <c r="H341" s="6" t="str">
        <f t="array" ref="H341">XLOOKUP(A341, WorkforceGrade!A:A, WorkforceGrade!B:B, "", 0, 1)</f>
        <v>Grade 6</v>
      </c>
      <c r="I341" s="9" t="str">
        <f t="array" ref="I341">TEXTJOIN(",", TRUE, XLOOKUP(A341, WorkforceSkills!A:A, WorkforceSkills!C:C, "", 0, 1), XLOOKUP(A341, WorkforceSkills!A:A, WorkforceSkills!E:E, "", 0, 1), XLOOKUP(A341, WorkforceSkills!A:A, WorkforceSkills!G:G, "", 0, 1),  XLOOKUP(A341, WorkforceSkills!A:A, WorkforceSkills!I:I, "", 0, 1), XLOOKUP(A341, WorkforceSkills!A:A, WorkforceSkills!K:K, "", 0, 1), XLOOKUP(A341, WorkforceSkills!A:A, WorkforceSkills!M:M, "", 0, 1), XLOOKUP(A341, WorkforceSkills!A:A, WorkforceSkills!O:O, "", 0, 1), XLOOKUP(A341, WorkforceSkills!A:A, WorkforceSkills!Q:Q, "", 0, 1))
</f>
        <v/>
      </c>
    </row>
    <row r="342">
      <c r="A342" s="5">
        <v>310668.0</v>
      </c>
      <c r="B342" s="5" t="s">
        <v>349</v>
      </c>
      <c r="C342" s="6">
        <f t="array" ref="C342">XLOOKUP(A342, WorkforceSeniorityRank!A:A, WorkforceSeniorityRank!B:B, "", 0, 1)</f>
        <v>356</v>
      </c>
      <c r="D342" s="6" t="str">
        <f t="array" ref="D342">XLOOKUP(E342, RoleMaster!C:C, RoleMaster!H:H, "", 0, 1)</f>
        <v>687f3dde-d1ad-4f4b-8c60-91a31eefb0fc</v>
      </c>
      <c r="E342" s="6" t="str">
        <f t="array" ref="E342">XLOOKUP(A342, WorkforceRole!A:A, WorkforceRole!D:D, "", 0, 1)</f>
        <v>Tyre Trucker</v>
      </c>
      <c r="F342" s="7">
        <f t="array" ref="F342">XLOOKUP(A342, WorkforceCasualRank!A:A, WorkforceCasualRank!B:B, "", 0, 1)
</f>
        <v>112</v>
      </c>
      <c r="G342" s="8" t="str">
        <f t="array" ref="G342">XLOOKUP(H342, GradeMaster!A:A, GradeMaster!B:B, "", 0, 1)</f>
        <v>6bb027c9-c54d-45fc-9887-0bacc308d30a</v>
      </c>
      <c r="H342" s="6" t="str">
        <f t="array" ref="H342">XLOOKUP(A342, WorkforceGrade!A:A, WorkforceGrade!B:B, "", 0, 1)</f>
        <v>Grade 6</v>
      </c>
      <c r="I342" s="9" t="str">
        <f t="array" ref="I342">TEXTJOIN(",", TRUE, XLOOKUP(A342, WorkforceSkills!A:A, WorkforceSkills!C:C, "", 0, 1), XLOOKUP(A342, WorkforceSkills!A:A, WorkforceSkills!E:E, "", 0, 1), XLOOKUP(A342, WorkforceSkills!A:A, WorkforceSkills!G:G, "", 0, 1),  XLOOKUP(A342, WorkforceSkills!A:A, WorkforceSkills!I:I, "", 0, 1), XLOOKUP(A342, WorkforceSkills!A:A, WorkforceSkills!K:K, "", 0, 1), XLOOKUP(A342, WorkforceSkills!A:A, WorkforceSkills!M:M, "", 0, 1), XLOOKUP(A342, WorkforceSkills!A:A, WorkforceSkills!O:O, "", 0, 1), XLOOKUP(A342, WorkforceSkills!A:A, WorkforceSkills!Q:Q, "", 0, 1))
</f>
        <v/>
      </c>
    </row>
    <row r="343">
      <c r="A343" s="5">
        <v>310672.0</v>
      </c>
      <c r="B343" s="5" t="s">
        <v>350</v>
      </c>
      <c r="C343" s="6">
        <f t="array" ref="C343">XLOOKUP(A343, WorkforceSeniorityRank!A:A, WorkforceSeniorityRank!B:B, "", 0, 1)</f>
        <v>357</v>
      </c>
      <c r="D343" s="6" t="str">
        <f t="array" ref="D343">XLOOKUP(E343, RoleMaster!C:C, RoleMaster!H:H, "", 0, 1)</f>
        <v>687f3dde-d1ad-4f4b-8c60-91a31eefb0fc</v>
      </c>
      <c r="E343" s="6" t="str">
        <f t="array" ref="E343">XLOOKUP(A343, WorkforceRole!A:A, WorkforceRole!D:D, "", 0, 1)</f>
        <v>Tyre Trucker</v>
      </c>
      <c r="F343" s="7">
        <f t="array" ref="F343">XLOOKUP(A343, WorkforceCasualRank!A:A, WorkforceCasualRank!B:B, "", 0, 1)
</f>
        <v>113</v>
      </c>
      <c r="G343" s="8" t="str">
        <f t="array" ref="G343">XLOOKUP(H343, GradeMaster!A:A, GradeMaster!B:B, "", 0, 1)</f>
        <v>6bb027c9-c54d-45fc-9887-0bacc308d30a</v>
      </c>
      <c r="H343" s="6" t="str">
        <f t="array" ref="H343">XLOOKUP(A343, WorkforceGrade!A:A, WorkforceGrade!B:B, "", 0, 1)</f>
        <v>Grade 6</v>
      </c>
      <c r="I343" s="9" t="str">
        <f t="array" ref="I343">TEXTJOIN(",", TRUE, XLOOKUP(A343, WorkforceSkills!A:A, WorkforceSkills!C:C, "", 0, 1), XLOOKUP(A343, WorkforceSkills!A:A, WorkforceSkills!E:E, "", 0, 1), XLOOKUP(A343, WorkforceSkills!A:A, WorkforceSkills!G:G, "", 0, 1),  XLOOKUP(A343, WorkforceSkills!A:A, WorkforceSkills!I:I, "", 0, 1), XLOOKUP(A343, WorkforceSkills!A:A, WorkforceSkills!K:K, "", 0, 1), XLOOKUP(A343, WorkforceSkills!A:A, WorkforceSkills!M:M, "", 0, 1), XLOOKUP(A343, WorkforceSkills!A:A, WorkforceSkills!O:O, "", 0, 1), XLOOKUP(A343, WorkforceSkills!A:A, WorkforceSkills!Q:Q, "", 0, 1))
</f>
        <v/>
      </c>
    </row>
    <row r="344">
      <c r="A344" s="5">
        <v>310689.0</v>
      </c>
      <c r="B344" s="5" t="s">
        <v>351</v>
      </c>
      <c r="C344" s="6">
        <f t="array" ref="C344">XLOOKUP(A344, WorkforceSeniorityRank!A:A, WorkforceSeniorityRank!B:B, "", 0, 1)</f>
        <v>358</v>
      </c>
      <c r="D344" s="6" t="str">
        <f t="array" ref="D344">XLOOKUP(E344, RoleMaster!C:C, RoleMaster!H:H, "", 0, 1)</f>
        <v>687f3dde-d1ad-4f4b-8c60-91a31eefb0fc</v>
      </c>
      <c r="E344" s="6" t="str">
        <f t="array" ref="E344">XLOOKUP(A344, WorkforceRole!A:A, WorkforceRole!D:D, "", 0, 1)</f>
        <v>Tyre Trucker</v>
      </c>
      <c r="F344" s="7">
        <f t="array" ref="F344">XLOOKUP(A344, WorkforceCasualRank!A:A, WorkforceCasualRank!B:B, "", 0, 1)
</f>
        <v>114</v>
      </c>
      <c r="G344" s="8" t="str">
        <f t="array" ref="G344">XLOOKUP(H344, GradeMaster!A:A, GradeMaster!B:B, "", 0, 1)</f>
        <v>6bb027c9-c54d-45fc-9887-0bacc308d30a</v>
      </c>
      <c r="H344" s="6" t="str">
        <f t="array" ref="H344">XLOOKUP(A344, WorkforceGrade!A:A, WorkforceGrade!B:B, "", 0, 1)</f>
        <v>Grade 6</v>
      </c>
      <c r="I344" s="9" t="str">
        <f t="array" ref="I344">TEXTJOIN(",", TRUE, XLOOKUP(A344, WorkforceSkills!A:A, WorkforceSkills!C:C, "", 0, 1), XLOOKUP(A344, WorkforceSkills!A:A, WorkforceSkills!E:E, "", 0, 1), XLOOKUP(A344, WorkforceSkills!A:A, WorkforceSkills!G:G, "", 0, 1),  XLOOKUP(A344, WorkforceSkills!A:A, WorkforceSkills!I:I, "", 0, 1), XLOOKUP(A344, WorkforceSkills!A:A, WorkforceSkills!K:K, "", 0, 1), XLOOKUP(A344, WorkforceSkills!A:A, WorkforceSkills!M:M, "", 0, 1), XLOOKUP(A344, WorkforceSkills!A:A, WorkforceSkills!O:O, "", 0, 1), XLOOKUP(A344, WorkforceSkills!A:A, WorkforceSkills!Q:Q, "", 0, 1))
</f>
        <v/>
      </c>
    </row>
    <row r="345">
      <c r="A345" s="5">
        <v>310288.0</v>
      </c>
      <c r="B345" s="5" t="s">
        <v>352</v>
      </c>
      <c r="C345" s="6">
        <f t="array" ref="C345">XLOOKUP(A345, WorkforceSeniorityRank!A:A, WorkforceSeniorityRank!B:B, "", 0, 1)</f>
        <v>292</v>
      </c>
      <c r="D345" s="6" t="str">
        <f t="array" ref="D345">XLOOKUP(E345, RoleMaster!C:C, RoleMaster!H:H, "", 0, 1)</f>
        <v/>
      </c>
      <c r="E345" s="6" t="str">
        <f t="array" ref="E345">XLOOKUP(A345, WorkforceRole!A:A, WorkforceRole!D:D, "", 0, 1)</f>
        <v/>
      </c>
      <c r="F345" s="7">
        <f t="array" ref="F345">XLOOKUP(A345, WorkforceCasualRank!A:A, WorkforceCasualRank!B:B, "", 0, 1)
</f>
        <v>115</v>
      </c>
      <c r="G345" s="8" t="str">
        <f t="array" ref="G345">XLOOKUP(H345, GradeMaster!A:A, GradeMaster!B:B, "", 0, 1)</f>
        <v>3d17a6e1-bc94-4c7f-ad26-234ce6cd65be</v>
      </c>
      <c r="H345" s="6" t="str">
        <f t="array" ref="H345">XLOOKUP(A345, WorkforceGrade!A:A, WorkforceGrade!B:B, "", 0, 1)</f>
        <v>Grade 5</v>
      </c>
      <c r="I345" s="9" t="str">
        <f t="array" ref="I345">TEXTJOIN(",", TRUE, XLOOKUP(A345, WorkforceSkills!A:A, WorkforceSkills!C:C, "", 0, 1), XLOOKUP(A345, WorkforceSkills!A:A, WorkforceSkills!E:E, "", 0, 1), XLOOKUP(A345, WorkforceSkills!A:A, WorkforceSkills!G:G, "", 0, 1),  XLOOKUP(A345, WorkforceSkills!A:A, WorkforceSkills!I:I, "", 0, 1), XLOOKUP(A345, WorkforceSkills!A:A, WorkforceSkills!K:K, "", 0, 1), XLOOKUP(A345, WorkforceSkills!A:A, WorkforceSkills!M:M, "", 0, 1), XLOOKUP(A345, WorkforceSkills!A:A, WorkforceSkills!O:O, "", 0, 1), XLOOKUP(A345, WorkforceSkills!A:A, WorkforceSkills!Q:Q, "", 0, 1))
</f>
        <v>909fe744-64e1-4430-af94-29049e4d5d61,aea7ed55-e968-4172-83c7-16f869b186ae,2615173f-0c73-47c2-9e5e-71c4134616de,866c9d0d-4f6a-4ca6-b352-9e186b2e8478,b5bc5bd4-194b-41ab-8e3f-c45f25c028d0,4313bbc5-41fb-44dc-929a-99e224446525</v>
      </c>
    </row>
    <row r="346">
      <c r="A346" s="5">
        <v>310368.0</v>
      </c>
      <c r="B346" s="5" t="s">
        <v>353</v>
      </c>
      <c r="C346" s="6">
        <f t="array" ref="C346">XLOOKUP(A346, WorkforceSeniorityRank!A:A, WorkforceSeniorityRank!B:B, "", 0, 1)</f>
        <v>211</v>
      </c>
      <c r="D346" s="6" t="str">
        <f t="array" ref="D346">XLOOKUP(E346, RoleMaster!C:C, RoleMaster!H:H, "", 0, 1)</f>
        <v>2615173f-0c73-47c2-9e5e-71c4134616de</v>
      </c>
      <c r="E346" s="6" t="str">
        <f t="array" ref="E346">XLOOKUP(A346, WorkforceRole!A:A, WorkforceRole!D:D, "", 0, 1)</f>
        <v>LCV Builder</v>
      </c>
      <c r="F346" s="7" t="str">
        <f t="array" ref="F346">XLOOKUP(A346, WorkforceCasualRank!A:A, WorkforceCasualRank!B:B, "", 0, 1)
</f>
        <v/>
      </c>
      <c r="G346" s="8" t="str">
        <f t="array" ref="G346">XLOOKUP(H346, GradeMaster!A:A, GradeMaster!B:B, "", 0, 1)</f>
        <v>4853a21f-bca1-407e-b7e1-d63f769a323e</v>
      </c>
      <c r="H346" s="6" t="str">
        <f t="array" ref="H346">XLOOKUP(A346, WorkforceGrade!A:A, WorkforceGrade!B:B, "", 0, 1)</f>
        <v>Grade 2</v>
      </c>
      <c r="I346" s="9" t="str">
        <f t="array" ref="I346">TEXTJOIN(",", TRUE, XLOOKUP(A346, WorkforceSkills!A:A, WorkforceSkills!C:C, "", 0, 1), XLOOKUP(A346, WorkforceSkills!A:A, WorkforceSkills!E:E, "", 0, 1), XLOOKUP(A346, WorkforceSkills!A:A, WorkforceSkills!G:G, "", 0, 1),  XLOOKUP(A346, WorkforceSkills!A:A, WorkforceSkills!I:I, "", 0, 1), XLOOKUP(A346, WorkforceSkills!A:A, WorkforceSkills!K:K, "", 0, 1), XLOOKUP(A346, WorkforceSkills!A:A, WorkforceSkills!M:M, "", 0, 1), XLOOKUP(A346, WorkforceSkills!A:A, WorkforceSkills!O:O, "", 0, 1), XLOOKUP(A346, WorkforceSkills!A:A, WorkforceSkills!Q:Q, "", 0, 1))
</f>
        <v/>
      </c>
    </row>
    <row r="347">
      <c r="A347" s="5">
        <v>310369.0</v>
      </c>
      <c r="B347" s="5" t="s">
        <v>354</v>
      </c>
      <c r="C347" s="6">
        <f t="array" ref="C347">XLOOKUP(A347, WorkforceSeniorityRank!A:A, WorkforceSeniorityRank!B:B, "", 0, 1)</f>
        <v>297</v>
      </c>
      <c r="D347" s="6" t="str">
        <f t="array" ref="D347">XLOOKUP(E347, RoleMaster!C:C, RoleMaster!H:H, "", 0, 1)</f>
        <v/>
      </c>
      <c r="E347" s="6" t="str">
        <f t="array" ref="E347">XLOOKUP(A347, WorkforceRole!A:A, WorkforceRole!D:D, "", 0, 1)</f>
        <v/>
      </c>
      <c r="F347" s="7">
        <f t="array" ref="F347">XLOOKUP(A347, WorkforceCasualRank!A:A, WorkforceCasualRank!B:B, "", 0, 1)
</f>
        <v>116</v>
      </c>
      <c r="G347" s="8" t="str">
        <f t="array" ref="G347">XLOOKUP(H347, GradeMaster!A:A, GradeMaster!B:B, "", 0, 1)</f>
        <v>3d17a6e1-bc94-4c7f-ad26-234ce6cd65be</v>
      </c>
      <c r="H347" s="6" t="str">
        <f t="array" ref="H347">XLOOKUP(A347, WorkforceGrade!A:A, WorkforceGrade!B:B, "", 0, 1)</f>
        <v>Grade 5</v>
      </c>
      <c r="I347" s="9" t="str">
        <f t="array" ref="I347">TEXTJOIN(",", TRUE, XLOOKUP(A347, WorkforceSkills!A:A, WorkforceSkills!C:C, "", 0, 1), XLOOKUP(A347, WorkforceSkills!A:A, WorkforceSkills!E:E, "", 0, 1), XLOOKUP(A347, WorkforceSkills!A:A, WorkforceSkills!G:G, "", 0, 1),  XLOOKUP(A347, WorkforceSkills!A:A, WorkforceSkills!I:I, "", 0, 1), XLOOKUP(A347, WorkforceSkills!A:A, WorkforceSkills!K:K, "", 0, 1), XLOOKUP(A347, WorkforceSkills!A:A, WorkforceSkills!M:M, "", 0, 1), XLOOKUP(A347, WorkforceSkills!A:A, WorkforceSkills!O:O, "", 0, 1), XLOOKUP(A347, WorkforceSkills!A:A, WorkforceSkills!Q:Q, "", 0, 1))
</f>
        <v>909fe744-64e1-4430-af94-29049e4d5d61,aea7ed55-e968-4172-83c7-16f869b186ae,2615173f-0c73-47c2-9e5e-71c4134616de,866c9d0d-4f6a-4ca6-b352-9e186b2e8478,b5bc5bd4-194b-41ab-8e3f-c45f25c028d0,4313bbc5-41fb-44dc-929a-99e224446525</v>
      </c>
    </row>
    <row r="348">
      <c r="A348" s="5">
        <v>310394.0</v>
      </c>
      <c r="B348" s="5" t="s">
        <v>355</v>
      </c>
      <c r="C348" s="6">
        <f t="array" ref="C348">XLOOKUP(A348, WorkforceSeniorityRank!A:A, WorkforceSeniorityRank!B:B, "", 0, 1)</f>
        <v>298</v>
      </c>
      <c r="D348" s="6" t="str">
        <f t="array" ref="D348">XLOOKUP(E348, RoleMaster!C:C, RoleMaster!H:H, "", 0, 1)</f>
        <v/>
      </c>
      <c r="E348" s="6" t="str">
        <f t="array" ref="E348">XLOOKUP(A348, WorkforceRole!A:A, WorkforceRole!D:D, "", 0, 1)</f>
        <v/>
      </c>
      <c r="F348" s="7">
        <f t="array" ref="F348">XLOOKUP(A348, WorkforceCasualRank!A:A, WorkforceCasualRank!B:B, "", 0, 1)
</f>
        <v>117</v>
      </c>
      <c r="G348" s="8" t="str">
        <f t="array" ref="G348">XLOOKUP(H348, GradeMaster!A:A, GradeMaster!B:B, "", 0, 1)</f>
        <v>3d17a6e1-bc94-4c7f-ad26-234ce6cd65be</v>
      </c>
      <c r="H348" s="6" t="str">
        <f t="array" ref="H348">XLOOKUP(A348, WorkforceGrade!A:A, WorkforceGrade!B:B, "", 0, 1)</f>
        <v>Grade 5</v>
      </c>
      <c r="I348" s="9" t="str">
        <f t="array" ref="I348">TEXTJOIN(",", TRUE, XLOOKUP(A348, WorkforceSkills!A:A, WorkforceSkills!C:C, "", 0, 1), XLOOKUP(A348, WorkforceSkills!A:A, WorkforceSkills!E:E, "", 0, 1), XLOOKUP(A348, WorkforceSkills!A:A, WorkforceSkills!G:G, "", 0, 1),  XLOOKUP(A348, WorkforceSkills!A:A, WorkforceSkills!I:I, "", 0, 1), XLOOKUP(A348, WorkforceSkills!A:A, WorkforceSkills!K:K, "", 0, 1), XLOOKUP(A348, WorkforceSkills!A:A, WorkforceSkills!M:M, "", 0, 1), XLOOKUP(A348, WorkforceSkills!A:A, WorkforceSkills!O:O, "", 0, 1), XLOOKUP(A348, WorkforceSkills!A:A, WorkforceSkills!Q:Q, "", 0, 1))
</f>
        <v>909fe744-64e1-4430-af94-29049e4d5d61,aea7ed55-e968-4172-83c7-16f869b186ae,2615173f-0c73-47c2-9e5e-71c4134616de,866c9d0d-4f6a-4ca6-b352-9e186b2e8478,b5bc5bd4-194b-41ab-8e3f-c45f25c028d0,02277ce1-f087-4cbe-9f34-70b6fbc21924,4313bbc5-41fb-44dc-929a-99e224446525</v>
      </c>
    </row>
    <row r="349">
      <c r="A349" s="5">
        <v>310372.0</v>
      </c>
      <c r="B349" s="5" t="s">
        <v>356</v>
      </c>
      <c r="C349" s="6">
        <f t="array" ref="C349">XLOOKUP(A349, WorkforceSeniorityRank!A:A, WorkforceSeniorityRank!B:B, "", 0, 1)</f>
        <v>299</v>
      </c>
      <c r="D349" s="6" t="str">
        <f t="array" ref="D349">XLOOKUP(E349, RoleMaster!C:C, RoleMaster!H:H, "", 0, 1)</f>
        <v/>
      </c>
      <c r="E349" s="6" t="str">
        <f t="array" ref="E349">XLOOKUP(A349, WorkforceRole!A:A, WorkforceRole!D:D, "", 0, 1)</f>
        <v/>
      </c>
      <c r="F349" s="7">
        <f t="array" ref="F349">XLOOKUP(A349, WorkforceCasualRank!A:A, WorkforceCasualRank!B:B, "", 0, 1)
</f>
        <v>118</v>
      </c>
      <c r="G349" s="8" t="str">
        <f t="array" ref="G349">XLOOKUP(H349, GradeMaster!A:A, GradeMaster!B:B, "", 0, 1)</f>
        <v>3d17a6e1-bc94-4c7f-ad26-234ce6cd65be</v>
      </c>
      <c r="H349" s="6" t="str">
        <f t="array" ref="H349">XLOOKUP(A349, WorkforceGrade!A:A, WorkforceGrade!B:B, "", 0, 1)</f>
        <v>Grade 5</v>
      </c>
      <c r="I349" s="9" t="str">
        <f t="array" ref="I349">TEXTJOIN(",", TRUE, XLOOKUP(A349, WorkforceSkills!A:A, WorkforceSkills!C:C, "", 0, 1), XLOOKUP(A349, WorkforceSkills!A:A, WorkforceSkills!E:E, "", 0, 1), XLOOKUP(A349, WorkforceSkills!A:A, WorkforceSkills!G:G, "", 0, 1),  XLOOKUP(A349, WorkforceSkills!A:A, WorkforceSkills!I:I, "", 0, 1), XLOOKUP(A349, WorkforceSkills!A:A, WorkforceSkills!K:K, "", 0, 1), XLOOKUP(A349, WorkforceSkills!A:A, WorkforceSkills!M:M, "", 0, 1), XLOOKUP(A349, WorkforceSkills!A:A, WorkforceSkills!O:O, "", 0, 1), XLOOKUP(A349, WorkforceSkills!A:A, WorkforceSkills!Q:Q, "", 0, 1))
</f>
        <v>909fe744-64e1-4430-af94-29049e4d5d61,aea7ed55-e968-4172-83c7-16f869b186ae,2615173f-0c73-47c2-9e5e-71c4134616de,866c9d0d-4f6a-4ca6-b352-9e186b2e8478,b5bc5bd4-194b-41ab-8e3f-c45f25c028d0,4313bbc5-41fb-44dc-929a-99e224446525</v>
      </c>
    </row>
    <row r="350">
      <c r="A350" s="5">
        <v>310443.0</v>
      </c>
      <c r="B350" s="5" t="s">
        <v>357</v>
      </c>
      <c r="C350" s="6">
        <f t="array" ref="C350">XLOOKUP(A350, WorkforceSeniorityRank!A:A, WorkforceSeniorityRank!B:B, "", 0, 1)</f>
        <v>359</v>
      </c>
      <c r="D350" s="6" t="str">
        <f t="array" ref="D350">XLOOKUP(E350, RoleMaster!C:C, RoleMaster!H:H, "", 0, 1)</f>
        <v>687f3dde-d1ad-4f4b-8c60-91a31eefb0fc</v>
      </c>
      <c r="E350" s="6" t="str">
        <f t="array" ref="E350">XLOOKUP(A350, WorkforceRole!A:A, WorkforceRole!D:D, "", 0, 1)</f>
        <v>Tyre Trucker</v>
      </c>
      <c r="F350" s="7">
        <f t="array" ref="F350">XLOOKUP(A350, WorkforceCasualRank!A:A, WorkforceCasualRank!B:B, "", 0, 1)
</f>
        <v>119</v>
      </c>
      <c r="G350" s="8" t="str">
        <f t="array" ref="G350">XLOOKUP(H350, GradeMaster!A:A, GradeMaster!B:B, "", 0, 1)</f>
        <v>6bb027c9-c54d-45fc-9887-0bacc308d30a</v>
      </c>
      <c r="H350" s="6" t="str">
        <f t="array" ref="H350">XLOOKUP(A350, WorkforceGrade!A:A, WorkforceGrade!B:B, "", 0, 1)</f>
        <v>Grade 6</v>
      </c>
      <c r="I350" s="9" t="str">
        <f t="array" ref="I350">TEXTJOIN(",", TRUE, XLOOKUP(A350, WorkforceSkills!A:A, WorkforceSkills!C:C, "", 0, 1), XLOOKUP(A350, WorkforceSkills!A:A, WorkforceSkills!E:E, "", 0, 1), XLOOKUP(A350, WorkforceSkills!A:A, WorkforceSkills!G:G, "", 0, 1),  XLOOKUP(A350, WorkforceSkills!A:A, WorkforceSkills!I:I, "", 0, 1), XLOOKUP(A350, WorkforceSkills!A:A, WorkforceSkills!K:K, "", 0, 1), XLOOKUP(A350, WorkforceSkills!A:A, WorkforceSkills!M:M, "", 0, 1), XLOOKUP(A350, WorkforceSkills!A:A, WorkforceSkills!O:O, "", 0, 1), XLOOKUP(A350, WorkforceSkills!A:A, WorkforceSkills!Q:Q, "", 0, 1))
</f>
        <v>aea7ed55-e968-4172-83c7-16f869b186ae,2615173f-0c73-47c2-9e5e-71c4134616de,866c9d0d-4f6a-4ca6-b352-9e186b2e8478,b5bc5bd4-194b-41ab-8e3f-c45f25c028d0,4313bbc5-41fb-44dc-929a-99e224446525</v>
      </c>
    </row>
    <row r="351">
      <c r="A351" s="5">
        <v>310458.0</v>
      </c>
      <c r="B351" s="5" t="s">
        <v>358</v>
      </c>
      <c r="C351" s="6">
        <f t="array" ref="C351">XLOOKUP(A351, WorkforceSeniorityRank!A:A, WorkforceSeniorityRank!B:B, "", 0, 1)</f>
        <v>220</v>
      </c>
      <c r="D351" s="6" t="str">
        <f t="array" ref="D351">XLOOKUP(E351, RoleMaster!C:C, RoleMaster!H:H, "", 0, 1)</f>
        <v>2615173f-0c73-47c2-9e5e-71c4134616de</v>
      </c>
      <c r="E351" s="6" t="str">
        <f t="array" ref="E351">XLOOKUP(A351, WorkforceRole!A:A, WorkforceRole!D:D, "", 0, 1)</f>
        <v>LCV Builder</v>
      </c>
      <c r="F351" s="7" t="str">
        <f t="array" ref="F351">XLOOKUP(A351, WorkforceCasualRank!A:A, WorkforceCasualRank!B:B, "", 0, 1)
</f>
        <v/>
      </c>
      <c r="G351" s="8" t="str">
        <f t="array" ref="G351">XLOOKUP(H351, GradeMaster!A:A, GradeMaster!B:B, "", 0, 1)</f>
        <v>4853a21f-bca1-407e-b7e1-d63f769a323e</v>
      </c>
      <c r="H351" s="6" t="str">
        <f t="array" ref="H351">XLOOKUP(A351, WorkforceGrade!A:A, WorkforceGrade!B:B, "", 0, 1)</f>
        <v>Grade 2</v>
      </c>
      <c r="I351" s="9" t="str">
        <f t="array" ref="I351">TEXTJOIN(",", TRUE, XLOOKUP(A351, WorkforceSkills!A:A, WorkforceSkills!C:C, "", 0, 1), XLOOKUP(A351, WorkforceSkills!A:A, WorkforceSkills!E:E, "", 0, 1), XLOOKUP(A351, WorkforceSkills!A:A, WorkforceSkills!G:G, "", 0, 1),  XLOOKUP(A351, WorkforceSkills!A:A, WorkforceSkills!I:I, "", 0, 1), XLOOKUP(A351, WorkforceSkills!A:A, WorkforceSkills!K:K, "", 0, 1), XLOOKUP(A351, WorkforceSkills!A:A, WorkforceSkills!M:M, "", 0, 1), XLOOKUP(A351, WorkforceSkills!A:A, WorkforceSkills!O:O, "", 0, 1), XLOOKUP(A351, WorkforceSkills!A:A, WorkforceSkills!Q:Q, "", 0, 1))
</f>
        <v/>
      </c>
    </row>
    <row r="352">
      <c r="A352" s="5">
        <v>310459.0</v>
      </c>
      <c r="B352" s="5" t="s">
        <v>359</v>
      </c>
      <c r="C352" s="6">
        <f t="array" ref="C352">XLOOKUP(A352, WorkforceSeniorityRank!A:A, WorkforceSeniorityRank!B:B, "", 0, 1)</f>
        <v>233</v>
      </c>
      <c r="D352" s="6" t="str">
        <f t="array" ref="D352">XLOOKUP(E352, RoleMaster!C:C, RoleMaster!H:H, "", 0, 1)</f>
        <v>909fe744-64e1-4430-af94-29049e4d5d61</v>
      </c>
      <c r="E352" s="6" t="str">
        <f t="array" ref="E352">XLOOKUP(A352, WorkforceRole!A:A, WorkforceRole!D:D, "", 0, 1)</f>
        <v>Truck Builder</v>
      </c>
      <c r="F352" s="7" t="str">
        <f t="array" ref="F352">XLOOKUP(A352, WorkforceCasualRank!A:A, WorkforceCasualRank!B:B, "", 0, 1)
</f>
        <v/>
      </c>
      <c r="G352" s="8" t="str">
        <f t="array" ref="G352">XLOOKUP(H352, GradeMaster!A:A, GradeMaster!B:B, "", 0, 1)</f>
        <v>4853a21f-bca1-407e-b7e1-d63f769a323e</v>
      </c>
      <c r="H352" s="6" t="str">
        <f t="array" ref="H352">XLOOKUP(A352, WorkforceGrade!A:A, WorkforceGrade!B:B, "", 0, 1)</f>
        <v>Grade 2</v>
      </c>
      <c r="I352" s="9" t="str">
        <f t="array" ref="I352">TEXTJOIN(",", TRUE, XLOOKUP(A352, WorkforceSkills!A:A, WorkforceSkills!C:C, "", 0, 1), XLOOKUP(A352, WorkforceSkills!A:A, WorkforceSkills!E:E, "", 0, 1), XLOOKUP(A352, WorkforceSkills!A:A, WorkforceSkills!G:G, "", 0, 1),  XLOOKUP(A352, WorkforceSkills!A:A, WorkforceSkills!I:I, "", 0, 1), XLOOKUP(A352, WorkforceSkills!A:A, WorkforceSkills!K:K, "", 0, 1), XLOOKUP(A352, WorkforceSkills!A:A, WorkforceSkills!M:M, "", 0, 1), XLOOKUP(A352, WorkforceSkills!A:A, WorkforceSkills!O:O, "", 0, 1), XLOOKUP(A352, WorkforceSkills!A:A, WorkforceSkills!Q:Q, "", 0, 1))
</f>
        <v>909fe744-64e1-4430-af94-29049e4d5d61,aea7ed55-e968-4172-83c7-16f869b186ae,2615173f-0c73-47c2-9e5e-71c4134616de,866c9d0d-4f6a-4ca6-b352-9e186b2e8478,b5bc5bd4-194b-41ab-8e3f-c45f25c028d0,4313bbc5-41fb-44dc-929a-99e224446525</v>
      </c>
    </row>
    <row r="353">
      <c r="A353" s="5">
        <v>310460.0</v>
      </c>
      <c r="B353" s="5" t="s">
        <v>360</v>
      </c>
      <c r="C353" s="6">
        <f t="array" ref="C353">XLOOKUP(A353, WorkforceSeniorityRank!A:A, WorkforceSeniorityRank!B:B, "", 0, 1)</f>
        <v>300</v>
      </c>
      <c r="D353" s="6" t="str">
        <f t="array" ref="D353">XLOOKUP(E353, RoleMaster!C:C, RoleMaster!H:H, "", 0, 1)</f>
        <v/>
      </c>
      <c r="E353" s="6" t="str">
        <f t="array" ref="E353">XLOOKUP(A353, WorkforceRole!A:A, WorkforceRole!D:D, "", 0, 1)</f>
        <v/>
      </c>
      <c r="F353" s="7">
        <f t="array" ref="F353">XLOOKUP(A353, WorkforceCasualRank!A:A, WorkforceCasualRank!B:B, "", 0, 1)
</f>
        <v>120</v>
      </c>
      <c r="G353" s="8" t="str">
        <f t="array" ref="G353">XLOOKUP(H353, GradeMaster!A:A, GradeMaster!B:B, "", 0, 1)</f>
        <v>3d17a6e1-bc94-4c7f-ad26-234ce6cd65be</v>
      </c>
      <c r="H353" s="6" t="str">
        <f t="array" ref="H353">XLOOKUP(A353, WorkforceGrade!A:A, WorkforceGrade!B:B, "", 0, 1)</f>
        <v>Grade 5</v>
      </c>
      <c r="I353" s="9" t="str">
        <f t="array" ref="I353">TEXTJOIN(",", TRUE, XLOOKUP(A353, WorkforceSkills!A:A, WorkforceSkills!C:C, "", 0, 1), XLOOKUP(A353, WorkforceSkills!A:A, WorkforceSkills!E:E, "", 0, 1), XLOOKUP(A353, WorkforceSkills!A:A, WorkforceSkills!G:G, "", 0, 1),  XLOOKUP(A353, WorkforceSkills!A:A, WorkforceSkills!I:I, "", 0, 1), XLOOKUP(A353, WorkforceSkills!A:A, WorkforceSkills!K:K, "", 0, 1), XLOOKUP(A353, WorkforceSkills!A:A, WorkforceSkills!M:M, "", 0, 1), XLOOKUP(A353, WorkforceSkills!A:A, WorkforceSkills!O:O, "", 0, 1), XLOOKUP(A353, WorkforceSkills!A:A, WorkforceSkills!Q:Q, "", 0, 1))
</f>
        <v>909fe744-64e1-4430-af94-29049e4d5d61,aea7ed55-e968-4172-83c7-16f869b186ae,2615173f-0c73-47c2-9e5e-71c4134616de,866c9d0d-4f6a-4ca6-b352-9e186b2e8478,b5bc5bd4-194b-41ab-8e3f-c45f25c028d0,4313bbc5-41fb-44dc-929a-99e224446525</v>
      </c>
    </row>
    <row r="354">
      <c r="A354" s="5">
        <v>310482.0</v>
      </c>
      <c r="B354" s="5" t="s">
        <v>361</v>
      </c>
      <c r="C354" s="6">
        <f t="array" ref="C354">XLOOKUP(A354, WorkforceSeniorityRank!A:A, WorkforceSeniorityRank!B:B, "", 0, 1)</f>
        <v>213</v>
      </c>
      <c r="D354" s="6" t="str">
        <f t="array" ref="D354">XLOOKUP(E354, RoleMaster!C:C, RoleMaster!H:H, "", 0, 1)</f>
        <v>2615173f-0c73-47c2-9e5e-71c4134616de</v>
      </c>
      <c r="E354" s="6" t="str">
        <f t="array" ref="E354">XLOOKUP(A354, WorkforceRole!A:A, WorkforceRole!D:D, "", 0, 1)</f>
        <v>LCV Builder</v>
      </c>
      <c r="F354" s="7" t="str">
        <f t="array" ref="F354">XLOOKUP(A354, WorkforceCasualRank!A:A, WorkforceCasualRank!B:B, "", 0, 1)
</f>
        <v/>
      </c>
      <c r="G354" s="8" t="str">
        <f t="array" ref="G354">XLOOKUP(H354, GradeMaster!A:A, GradeMaster!B:B, "", 0, 1)</f>
        <v>4853a21f-bca1-407e-b7e1-d63f769a323e</v>
      </c>
      <c r="H354" s="6" t="str">
        <f t="array" ref="H354">XLOOKUP(A354, WorkforceGrade!A:A, WorkforceGrade!B:B, "", 0, 1)</f>
        <v>Grade 2</v>
      </c>
      <c r="I354" s="9" t="str">
        <f t="array" ref="I354">TEXTJOIN(",", TRUE, XLOOKUP(A354, WorkforceSkills!A:A, WorkforceSkills!C:C, "", 0, 1), XLOOKUP(A354, WorkforceSkills!A:A, WorkforceSkills!E:E, "", 0, 1), XLOOKUP(A354, WorkforceSkills!A:A, WorkforceSkills!G:G, "", 0, 1),  XLOOKUP(A354, WorkforceSkills!A:A, WorkforceSkills!I:I, "", 0, 1), XLOOKUP(A354, WorkforceSkills!A:A, WorkforceSkills!K:K, "", 0, 1), XLOOKUP(A354, WorkforceSkills!A:A, WorkforceSkills!M:M, "", 0, 1), XLOOKUP(A354, WorkforceSkills!A:A, WorkforceSkills!O:O, "", 0, 1), XLOOKUP(A354, WorkforceSkills!A:A, WorkforceSkills!Q:Q, "", 0, 1))
</f>
        <v/>
      </c>
    </row>
    <row r="355">
      <c r="A355" s="5">
        <v>310572.0</v>
      </c>
      <c r="B355" s="5" t="s">
        <v>362</v>
      </c>
      <c r="C355" s="6">
        <f t="array" ref="C355">XLOOKUP(A355, WorkforceSeniorityRank!A:A, WorkforceSeniorityRank!B:B, "", 0, 1)</f>
        <v>362</v>
      </c>
      <c r="D355" s="6" t="str">
        <f t="array" ref="D355">XLOOKUP(E355, RoleMaster!C:C, RoleMaster!H:H, "", 0, 1)</f>
        <v>687f3dde-d1ad-4f4b-8c60-91a31eefb0fc</v>
      </c>
      <c r="E355" s="6" t="str">
        <f t="array" ref="E355">XLOOKUP(A355, WorkforceRole!A:A, WorkforceRole!D:D, "", 0, 1)</f>
        <v>Tyre Trucker</v>
      </c>
      <c r="F355" s="7">
        <f t="array" ref="F355">XLOOKUP(A355, WorkforceCasualRank!A:A, WorkforceCasualRank!B:B, "", 0, 1)
</f>
        <v>121</v>
      </c>
      <c r="G355" s="8" t="str">
        <f t="array" ref="G355">XLOOKUP(H355, GradeMaster!A:A, GradeMaster!B:B, "", 0, 1)</f>
        <v>6bb027c9-c54d-45fc-9887-0bacc308d30a</v>
      </c>
      <c r="H355" s="6" t="str">
        <f t="array" ref="H355">XLOOKUP(A355, WorkforceGrade!A:A, WorkforceGrade!B:B, "", 0, 1)</f>
        <v>Grade 6</v>
      </c>
      <c r="I355" s="9" t="str">
        <f t="array" ref="I355">TEXTJOIN(",", TRUE, XLOOKUP(A355, WorkforceSkills!A:A, WorkforceSkills!C:C, "", 0, 1), XLOOKUP(A355, WorkforceSkills!A:A, WorkforceSkills!E:E, "", 0, 1), XLOOKUP(A355, WorkforceSkills!A:A, WorkforceSkills!G:G, "", 0, 1),  XLOOKUP(A355, WorkforceSkills!A:A, WorkforceSkills!I:I, "", 0, 1), XLOOKUP(A355, WorkforceSkills!A:A, WorkforceSkills!K:K, "", 0, 1), XLOOKUP(A355, WorkforceSkills!A:A, WorkforceSkills!M:M, "", 0, 1), XLOOKUP(A355, WorkforceSkills!A:A, WorkforceSkills!O:O, "", 0, 1), XLOOKUP(A355, WorkforceSkills!A:A, WorkforceSkills!Q:Q, "", 0, 1))
</f>
        <v/>
      </c>
    </row>
    <row r="356">
      <c r="A356" s="5">
        <v>310578.0</v>
      </c>
      <c r="B356" s="5" t="s">
        <v>363</v>
      </c>
      <c r="C356" s="6">
        <f t="array" ref="C356">XLOOKUP(A356, WorkforceSeniorityRank!A:A, WorkforceSeniorityRank!B:B, "", 0, 1)</f>
        <v>363</v>
      </c>
      <c r="D356" s="6" t="str">
        <f t="array" ref="D356">XLOOKUP(E356, RoleMaster!C:C, RoleMaster!H:H, "", 0, 1)</f>
        <v>687f3dde-d1ad-4f4b-8c60-91a31eefb0fc</v>
      </c>
      <c r="E356" s="6" t="str">
        <f t="array" ref="E356">XLOOKUP(A356, WorkforceRole!A:A, WorkforceRole!D:D, "", 0, 1)</f>
        <v>Tyre Trucker</v>
      </c>
      <c r="F356" s="7">
        <f t="array" ref="F356">XLOOKUP(A356, WorkforceCasualRank!A:A, WorkforceCasualRank!B:B, "", 0, 1)
</f>
        <v>122</v>
      </c>
      <c r="G356" s="8" t="str">
        <f t="array" ref="G356">XLOOKUP(H356, GradeMaster!A:A, GradeMaster!B:B, "", 0, 1)</f>
        <v>6bb027c9-c54d-45fc-9887-0bacc308d30a</v>
      </c>
      <c r="H356" s="6" t="str">
        <f t="array" ref="H356">XLOOKUP(A356, WorkforceGrade!A:A, WorkforceGrade!B:B, "", 0, 1)</f>
        <v>Grade 6</v>
      </c>
      <c r="I356" s="9" t="str">
        <f t="array" ref="I356">TEXTJOIN(",", TRUE, XLOOKUP(A356, WorkforceSkills!A:A, WorkforceSkills!C:C, "", 0, 1), XLOOKUP(A356, WorkforceSkills!A:A, WorkforceSkills!E:E, "", 0, 1), XLOOKUP(A356, WorkforceSkills!A:A, WorkforceSkills!G:G, "", 0, 1),  XLOOKUP(A356, WorkforceSkills!A:A, WorkforceSkills!I:I, "", 0, 1), XLOOKUP(A356, WorkforceSkills!A:A, WorkforceSkills!K:K, "", 0, 1), XLOOKUP(A356, WorkforceSkills!A:A, WorkforceSkills!M:M, "", 0, 1), XLOOKUP(A356, WorkforceSkills!A:A, WorkforceSkills!O:O, "", 0, 1), XLOOKUP(A356, WorkforceSkills!A:A, WorkforceSkills!Q:Q, "", 0, 1))
</f>
        <v/>
      </c>
    </row>
    <row r="357">
      <c r="A357" s="5">
        <v>310581.0</v>
      </c>
      <c r="B357" s="5" t="s">
        <v>364</v>
      </c>
      <c r="C357" s="6">
        <f t="array" ref="C357">XLOOKUP(A357, WorkforceSeniorityRank!A:A, WorkforceSeniorityRank!B:B, "", 0, 1)</f>
        <v>364</v>
      </c>
      <c r="D357" s="6" t="str">
        <f t="array" ref="D357">XLOOKUP(E357, RoleMaster!C:C, RoleMaster!H:H, "", 0, 1)</f>
        <v>687f3dde-d1ad-4f4b-8c60-91a31eefb0fc</v>
      </c>
      <c r="E357" s="6" t="str">
        <f t="array" ref="E357">XLOOKUP(A357, WorkforceRole!A:A, WorkforceRole!D:D, "", 0, 1)</f>
        <v>Tyre Trucker</v>
      </c>
      <c r="F357" s="7">
        <f t="array" ref="F357">XLOOKUP(A357, WorkforceCasualRank!A:A, WorkforceCasualRank!B:B, "", 0, 1)
</f>
        <v>123</v>
      </c>
      <c r="G357" s="8" t="str">
        <f t="array" ref="G357">XLOOKUP(H357, GradeMaster!A:A, GradeMaster!B:B, "", 0, 1)</f>
        <v>6bb027c9-c54d-45fc-9887-0bacc308d30a</v>
      </c>
      <c r="H357" s="6" t="str">
        <f t="array" ref="H357">XLOOKUP(A357, WorkforceGrade!A:A, WorkforceGrade!B:B, "", 0, 1)</f>
        <v>Grade 6</v>
      </c>
      <c r="I357" s="9" t="str">
        <f t="array" ref="I357">TEXTJOIN(",", TRUE, XLOOKUP(A357, WorkforceSkills!A:A, WorkforceSkills!C:C, "", 0, 1), XLOOKUP(A357, WorkforceSkills!A:A, WorkforceSkills!E:E, "", 0, 1), XLOOKUP(A357, WorkforceSkills!A:A, WorkforceSkills!G:G, "", 0, 1),  XLOOKUP(A357, WorkforceSkills!A:A, WorkforceSkills!I:I, "", 0, 1), XLOOKUP(A357, WorkforceSkills!A:A, WorkforceSkills!K:K, "", 0, 1), XLOOKUP(A357, WorkforceSkills!A:A, WorkforceSkills!M:M, "", 0, 1), XLOOKUP(A357, WorkforceSkills!A:A, WorkforceSkills!O:O, "", 0, 1), XLOOKUP(A357, WorkforceSkills!A:A, WorkforceSkills!Q:Q, "", 0, 1))
</f>
        <v/>
      </c>
    </row>
    <row r="358">
      <c r="A358" s="5">
        <v>310615.0</v>
      </c>
      <c r="B358" s="5" t="s">
        <v>365</v>
      </c>
      <c r="C358" s="6">
        <f t="array" ref="C358">XLOOKUP(A358, WorkforceSeniorityRank!A:A, WorkforceSeniorityRank!B:B, "", 0, 1)</f>
        <v>365</v>
      </c>
      <c r="D358" s="6" t="str">
        <f t="array" ref="D358">XLOOKUP(E358, RoleMaster!C:C, RoleMaster!H:H, "", 0, 1)</f>
        <v>687f3dde-d1ad-4f4b-8c60-91a31eefb0fc</v>
      </c>
      <c r="E358" s="6" t="str">
        <f t="array" ref="E358">XLOOKUP(A358, WorkforceRole!A:A, WorkforceRole!D:D, "", 0, 1)</f>
        <v>Tyre Trucker</v>
      </c>
      <c r="F358" s="7">
        <f t="array" ref="F358">XLOOKUP(A358, WorkforceCasualRank!A:A, WorkforceCasualRank!B:B, "", 0, 1)
</f>
        <v>124</v>
      </c>
      <c r="G358" s="8" t="str">
        <f t="array" ref="G358">XLOOKUP(H358, GradeMaster!A:A, GradeMaster!B:B, "", 0, 1)</f>
        <v>6bb027c9-c54d-45fc-9887-0bacc308d30a</v>
      </c>
      <c r="H358" s="6" t="str">
        <f t="array" ref="H358">XLOOKUP(A358, WorkforceGrade!A:A, WorkforceGrade!B:B, "", 0, 1)</f>
        <v>Grade 6</v>
      </c>
      <c r="I358" s="9" t="str">
        <f t="array" ref="I358">TEXTJOIN(",", TRUE, XLOOKUP(A358, WorkforceSkills!A:A, WorkforceSkills!C:C, "", 0, 1), XLOOKUP(A358, WorkforceSkills!A:A, WorkforceSkills!E:E, "", 0, 1), XLOOKUP(A358, WorkforceSkills!A:A, WorkforceSkills!G:G, "", 0, 1),  XLOOKUP(A358, WorkforceSkills!A:A, WorkforceSkills!I:I, "", 0, 1), XLOOKUP(A358, WorkforceSkills!A:A, WorkforceSkills!K:K, "", 0, 1), XLOOKUP(A358, WorkforceSkills!A:A, WorkforceSkills!M:M, "", 0, 1), XLOOKUP(A358, WorkforceSkills!A:A, WorkforceSkills!O:O, "", 0, 1), XLOOKUP(A358, WorkforceSkills!A:A, WorkforceSkills!Q:Q, "", 0, 1))
</f>
        <v/>
      </c>
    </row>
    <row r="359">
      <c r="A359" s="5">
        <v>310597.0</v>
      </c>
      <c r="B359" s="5" t="s">
        <v>366</v>
      </c>
      <c r="C359" s="6">
        <f t="array" ref="C359">XLOOKUP(A359, WorkforceSeniorityRank!A:A, WorkforceSeniorityRank!B:B, "", 0, 1)</f>
        <v>234</v>
      </c>
      <c r="D359" s="6" t="str">
        <f t="array" ref="D359">XLOOKUP(E359, RoleMaster!C:C, RoleMaster!H:H, "", 0, 1)</f>
        <v>2615173f-0c73-47c2-9e5e-71c4134616de</v>
      </c>
      <c r="E359" s="6" t="str">
        <f t="array" ref="E359">XLOOKUP(A359, WorkforceRole!A:A, WorkforceRole!D:D, "", 0, 1)</f>
        <v>LCV Builder</v>
      </c>
      <c r="F359" s="7" t="str">
        <f t="array" ref="F359">XLOOKUP(A359, WorkforceCasualRank!A:A, WorkforceCasualRank!B:B, "", 0, 1)
</f>
        <v/>
      </c>
      <c r="G359" s="8" t="str">
        <f t="array" ref="G359">XLOOKUP(H359, GradeMaster!A:A, GradeMaster!B:B, "", 0, 1)</f>
        <v>4853a21f-bca1-407e-b7e1-d63f769a323e</v>
      </c>
      <c r="H359" s="6" t="str">
        <f t="array" ref="H359">XLOOKUP(A359, WorkforceGrade!A:A, WorkforceGrade!B:B, "", 0, 1)</f>
        <v>Grade 2</v>
      </c>
      <c r="I359" s="9" t="str">
        <f t="array" ref="I359">TEXTJOIN(",", TRUE, XLOOKUP(A359, WorkforceSkills!A:A, WorkforceSkills!C:C, "", 0, 1), XLOOKUP(A359, WorkforceSkills!A:A, WorkforceSkills!E:E, "", 0, 1), XLOOKUP(A359, WorkforceSkills!A:A, WorkforceSkills!G:G, "", 0, 1),  XLOOKUP(A359, WorkforceSkills!A:A, WorkforceSkills!I:I, "", 0, 1), XLOOKUP(A359, WorkforceSkills!A:A, WorkforceSkills!K:K, "", 0, 1), XLOOKUP(A359, WorkforceSkills!A:A, WorkforceSkills!M:M, "", 0, 1), XLOOKUP(A359, WorkforceSkills!A:A, WorkforceSkills!O:O, "", 0, 1), XLOOKUP(A359, WorkforceSkills!A:A, WorkforceSkills!Q:Q, "", 0, 1))
</f>
        <v/>
      </c>
    </row>
    <row r="360">
      <c r="A360" s="5">
        <v>310599.0</v>
      </c>
      <c r="B360" s="5" t="s">
        <v>367</v>
      </c>
      <c r="C360" s="6">
        <f t="array" ref="C360">XLOOKUP(A360, WorkforceSeniorityRank!A:A, WorkforceSeniorityRank!B:B, "", 0, 1)</f>
        <v>366</v>
      </c>
      <c r="D360" s="6" t="str">
        <f t="array" ref="D360">XLOOKUP(E360, RoleMaster!C:C, RoleMaster!H:H, "", 0, 1)</f>
        <v>687f3dde-d1ad-4f4b-8c60-91a31eefb0fc</v>
      </c>
      <c r="E360" s="6" t="str">
        <f t="array" ref="E360">XLOOKUP(A360, WorkforceRole!A:A, WorkforceRole!D:D, "", 0, 1)</f>
        <v>Tyre Trucker</v>
      </c>
      <c r="F360" s="7">
        <f t="array" ref="F360">XLOOKUP(A360, WorkforceCasualRank!A:A, WorkforceCasualRank!B:B, "", 0, 1)
</f>
        <v>125</v>
      </c>
      <c r="G360" s="8" t="str">
        <f t="array" ref="G360">XLOOKUP(H360, GradeMaster!A:A, GradeMaster!B:B, "", 0, 1)</f>
        <v>6bb027c9-c54d-45fc-9887-0bacc308d30a</v>
      </c>
      <c r="H360" s="6" t="str">
        <f t="array" ref="H360">XLOOKUP(A360, WorkforceGrade!A:A, WorkforceGrade!B:B, "", 0, 1)</f>
        <v>Grade 6</v>
      </c>
      <c r="I360" s="9" t="str">
        <f t="array" ref="I360">TEXTJOIN(",", TRUE, XLOOKUP(A360, WorkforceSkills!A:A, WorkforceSkills!C:C, "", 0, 1), XLOOKUP(A360, WorkforceSkills!A:A, WorkforceSkills!E:E, "", 0, 1), XLOOKUP(A360, WorkforceSkills!A:A, WorkforceSkills!G:G, "", 0, 1),  XLOOKUP(A360, WorkforceSkills!A:A, WorkforceSkills!I:I, "", 0, 1), XLOOKUP(A360, WorkforceSkills!A:A, WorkforceSkills!K:K, "", 0, 1), XLOOKUP(A360, WorkforceSkills!A:A, WorkforceSkills!M:M, "", 0, 1), XLOOKUP(A360, WorkforceSkills!A:A, WorkforceSkills!O:O, "", 0, 1), XLOOKUP(A360, WorkforceSkills!A:A, WorkforceSkills!Q:Q, "", 0, 1))
</f>
        <v/>
      </c>
    </row>
    <row r="361">
      <c r="A361" s="5">
        <v>310617.0</v>
      </c>
      <c r="B361" s="5" t="s">
        <v>368</v>
      </c>
      <c r="C361" s="6">
        <f t="array" ref="C361">XLOOKUP(A361, WorkforceSeniorityRank!A:A, WorkforceSeniorityRank!B:B, "", 0, 1)</f>
        <v>235</v>
      </c>
      <c r="D361" s="6" t="str">
        <f t="array" ref="D361">XLOOKUP(E361, RoleMaster!C:C, RoleMaster!H:H, "", 0, 1)</f>
        <v>2615173f-0c73-47c2-9e5e-71c4134616de</v>
      </c>
      <c r="E361" s="6" t="str">
        <f t="array" ref="E361">XLOOKUP(A361, WorkforceRole!A:A, WorkforceRole!D:D, "", 0, 1)</f>
        <v>LCV Builder</v>
      </c>
      <c r="F361" s="7" t="str">
        <f t="array" ref="F361">XLOOKUP(A361, WorkforceCasualRank!A:A, WorkforceCasualRank!B:B, "", 0, 1)
</f>
        <v/>
      </c>
      <c r="G361" s="8" t="str">
        <f t="array" ref="G361">XLOOKUP(H361, GradeMaster!A:A, GradeMaster!B:B, "", 0, 1)</f>
        <v>4853a21f-bca1-407e-b7e1-d63f769a323e</v>
      </c>
      <c r="H361" s="6" t="str">
        <f t="array" ref="H361">XLOOKUP(A361, WorkforceGrade!A:A, WorkforceGrade!B:B, "", 0, 1)</f>
        <v>Grade 2</v>
      </c>
      <c r="I361" s="9" t="str">
        <f t="array" ref="I361">TEXTJOIN(",", TRUE, XLOOKUP(A361, WorkforceSkills!A:A, WorkforceSkills!C:C, "", 0, 1), XLOOKUP(A361, WorkforceSkills!A:A, WorkforceSkills!E:E, "", 0, 1), XLOOKUP(A361, WorkforceSkills!A:A, WorkforceSkills!G:G, "", 0, 1),  XLOOKUP(A361, WorkforceSkills!A:A, WorkforceSkills!I:I, "", 0, 1), XLOOKUP(A361, WorkforceSkills!A:A, WorkforceSkills!K:K, "", 0, 1), XLOOKUP(A361, WorkforceSkills!A:A, WorkforceSkills!M:M, "", 0, 1), XLOOKUP(A361, WorkforceSkills!A:A, WorkforceSkills!O:O, "", 0, 1), XLOOKUP(A361, WorkforceSkills!A:A, WorkforceSkills!Q:Q, "", 0, 1))
</f>
        <v/>
      </c>
    </row>
    <row r="362">
      <c r="A362" s="5">
        <v>310600.0</v>
      </c>
      <c r="B362" s="5" t="s">
        <v>369</v>
      </c>
      <c r="C362" s="6">
        <f t="array" ref="C362">XLOOKUP(A362, WorkforceSeniorityRank!A:A, WorkforceSeniorityRank!B:B, "", 0, 1)</f>
        <v>367</v>
      </c>
      <c r="D362" s="6" t="str">
        <f t="array" ref="D362">XLOOKUP(E362, RoleMaster!C:C, RoleMaster!H:H, "", 0, 1)</f>
        <v>687f3dde-d1ad-4f4b-8c60-91a31eefb0fc</v>
      </c>
      <c r="E362" s="6" t="str">
        <f t="array" ref="E362">XLOOKUP(A362, WorkforceRole!A:A, WorkforceRole!D:D, "", 0, 1)</f>
        <v>Tyre Trucker</v>
      </c>
      <c r="F362" s="7">
        <f t="array" ref="F362">XLOOKUP(A362, WorkforceCasualRank!A:A, WorkforceCasualRank!B:B, "", 0, 1)
</f>
        <v>126</v>
      </c>
      <c r="G362" s="8" t="str">
        <f t="array" ref="G362">XLOOKUP(H362, GradeMaster!A:A, GradeMaster!B:B, "", 0, 1)</f>
        <v>6bb027c9-c54d-45fc-9887-0bacc308d30a</v>
      </c>
      <c r="H362" s="6" t="str">
        <f t="array" ref="H362">XLOOKUP(A362, WorkforceGrade!A:A, WorkforceGrade!B:B, "", 0, 1)</f>
        <v>Grade 6</v>
      </c>
      <c r="I362" s="9" t="str">
        <f t="array" ref="I362">TEXTJOIN(",", TRUE, XLOOKUP(A362, WorkforceSkills!A:A, WorkforceSkills!C:C, "", 0, 1), XLOOKUP(A362, WorkforceSkills!A:A, WorkforceSkills!E:E, "", 0, 1), XLOOKUP(A362, WorkforceSkills!A:A, WorkforceSkills!G:G, "", 0, 1),  XLOOKUP(A362, WorkforceSkills!A:A, WorkforceSkills!I:I, "", 0, 1), XLOOKUP(A362, WorkforceSkills!A:A, WorkforceSkills!K:K, "", 0, 1), XLOOKUP(A362, WorkforceSkills!A:A, WorkforceSkills!M:M, "", 0, 1), XLOOKUP(A362, WorkforceSkills!A:A, WorkforceSkills!O:O, "", 0, 1), XLOOKUP(A362, WorkforceSkills!A:A, WorkforceSkills!Q:Q, "", 0, 1))
</f>
        <v/>
      </c>
    </row>
    <row r="363">
      <c r="A363" s="5">
        <v>310601.0</v>
      </c>
      <c r="B363" s="5" t="s">
        <v>370</v>
      </c>
      <c r="C363" s="6">
        <f t="array" ref="C363">XLOOKUP(A363, WorkforceSeniorityRank!A:A, WorkforceSeniorityRank!B:B, "", 0, 1)</f>
        <v>236</v>
      </c>
      <c r="D363" s="6" t="str">
        <f t="array" ref="D363">XLOOKUP(E363, RoleMaster!C:C, RoleMaster!H:H, "", 0, 1)</f>
        <v>2615173f-0c73-47c2-9e5e-71c4134616de</v>
      </c>
      <c r="E363" s="6" t="str">
        <f t="array" ref="E363">XLOOKUP(A363, WorkforceRole!A:A, WorkforceRole!D:D, "", 0, 1)</f>
        <v>LCV Builder</v>
      </c>
      <c r="F363" s="7" t="str">
        <f t="array" ref="F363">XLOOKUP(A363, WorkforceCasualRank!A:A, WorkforceCasualRank!B:B, "", 0, 1)
</f>
        <v/>
      </c>
      <c r="G363" s="8" t="str">
        <f t="array" ref="G363">XLOOKUP(H363, GradeMaster!A:A, GradeMaster!B:B, "", 0, 1)</f>
        <v>4853a21f-bca1-407e-b7e1-d63f769a323e</v>
      </c>
      <c r="H363" s="6" t="str">
        <f t="array" ref="H363">XLOOKUP(A363, WorkforceGrade!A:A, WorkforceGrade!B:B, "", 0, 1)</f>
        <v>Grade 2</v>
      </c>
      <c r="I363" s="9" t="str">
        <f t="array" ref="I363">TEXTJOIN(",", TRUE, XLOOKUP(A363, WorkforceSkills!A:A, WorkforceSkills!C:C, "", 0, 1), XLOOKUP(A363, WorkforceSkills!A:A, WorkforceSkills!E:E, "", 0, 1), XLOOKUP(A363, WorkforceSkills!A:A, WorkforceSkills!G:G, "", 0, 1),  XLOOKUP(A363, WorkforceSkills!A:A, WorkforceSkills!I:I, "", 0, 1), XLOOKUP(A363, WorkforceSkills!A:A, WorkforceSkills!K:K, "", 0, 1), XLOOKUP(A363, WorkforceSkills!A:A, WorkforceSkills!M:M, "", 0, 1), XLOOKUP(A363, WorkforceSkills!A:A, WorkforceSkills!O:O, "", 0, 1), XLOOKUP(A363, WorkforceSkills!A:A, WorkforceSkills!Q:Q, "", 0, 1))
</f>
        <v/>
      </c>
    </row>
    <row r="364">
      <c r="A364" s="5">
        <v>310602.0</v>
      </c>
      <c r="B364" s="5" t="s">
        <v>371</v>
      </c>
      <c r="C364" s="6">
        <f t="array" ref="C364">XLOOKUP(A364, WorkforceSeniorityRank!A:A, WorkforceSeniorityRank!B:B, "", 0, 1)</f>
        <v>237</v>
      </c>
      <c r="D364" s="6" t="str">
        <f t="array" ref="D364">XLOOKUP(E364, RoleMaster!C:C, RoleMaster!H:H, "", 0, 1)</f>
        <v>2615173f-0c73-47c2-9e5e-71c4134616de</v>
      </c>
      <c r="E364" s="6" t="str">
        <f t="array" ref="E364">XLOOKUP(A364, WorkforceRole!A:A, WorkforceRole!D:D, "", 0, 1)</f>
        <v>LCV Builder</v>
      </c>
      <c r="F364" s="7" t="str">
        <f t="array" ref="F364">XLOOKUP(A364, WorkforceCasualRank!A:A, WorkforceCasualRank!B:B, "", 0, 1)
</f>
        <v/>
      </c>
      <c r="G364" s="8" t="str">
        <f t="array" ref="G364">XLOOKUP(H364, GradeMaster!A:A, GradeMaster!B:B, "", 0, 1)</f>
        <v>4853a21f-bca1-407e-b7e1-d63f769a323e</v>
      </c>
      <c r="H364" s="6" t="str">
        <f t="array" ref="H364">XLOOKUP(A364, WorkforceGrade!A:A, WorkforceGrade!B:B, "", 0, 1)</f>
        <v>Grade 2</v>
      </c>
      <c r="I364" s="9" t="str">
        <f t="array" ref="I364">TEXTJOIN(",", TRUE, XLOOKUP(A364, WorkforceSkills!A:A, WorkforceSkills!C:C, "", 0, 1), XLOOKUP(A364, WorkforceSkills!A:A, WorkforceSkills!E:E, "", 0, 1), XLOOKUP(A364, WorkforceSkills!A:A, WorkforceSkills!G:G, "", 0, 1),  XLOOKUP(A364, WorkforceSkills!A:A, WorkforceSkills!I:I, "", 0, 1), XLOOKUP(A364, WorkforceSkills!A:A, WorkforceSkills!K:K, "", 0, 1), XLOOKUP(A364, WorkforceSkills!A:A, WorkforceSkills!M:M, "", 0, 1), XLOOKUP(A364, WorkforceSkills!A:A, WorkforceSkills!O:O, "", 0, 1), XLOOKUP(A364, WorkforceSkills!A:A, WorkforceSkills!Q:Q, "", 0, 1))
</f>
        <v/>
      </c>
    </row>
    <row r="365">
      <c r="A365" s="5">
        <v>310605.0</v>
      </c>
      <c r="B365" s="5" t="s">
        <v>372</v>
      </c>
      <c r="C365" s="6">
        <f t="array" ref="C365">XLOOKUP(A365, WorkforceSeniorityRank!A:A, WorkforceSeniorityRank!B:B, "", 0, 1)</f>
        <v>385</v>
      </c>
      <c r="D365" s="6" t="str">
        <f t="array" ref="D365">XLOOKUP(E365, RoleMaster!C:C, RoleMaster!H:H, "", 0, 1)</f>
        <v>687f3dde-d1ad-4f4b-8c60-91a31eefb0fc</v>
      </c>
      <c r="E365" s="6" t="str">
        <f t="array" ref="E365">XLOOKUP(A365, WorkforceRole!A:A, WorkforceRole!D:D, "", 0, 1)</f>
        <v>Tyre Trucker</v>
      </c>
      <c r="F365" s="7">
        <f t="array" ref="F365">XLOOKUP(A365, WorkforceCasualRank!A:A, WorkforceCasualRank!B:B, "", 0, 1)
</f>
        <v>127</v>
      </c>
      <c r="G365" s="8" t="str">
        <f t="array" ref="G365">XLOOKUP(H365, GradeMaster!A:A, GradeMaster!B:B, "", 0, 1)</f>
        <v>6bb027c9-c54d-45fc-9887-0bacc308d30a</v>
      </c>
      <c r="H365" s="6" t="str">
        <f t="array" ref="H365">XLOOKUP(A365, WorkforceGrade!A:A, WorkforceGrade!B:B, "", 0, 1)</f>
        <v>Grade 6</v>
      </c>
      <c r="I365" s="9" t="str">
        <f t="array" ref="I365">TEXTJOIN(",", TRUE, XLOOKUP(A365, WorkforceSkills!A:A, WorkforceSkills!C:C, "", 0, 1), XLOOKUP(A365, WorkforceSkills!A:A, WorkforceSkills!E:E, "", 0, 1), XLOOKUP(A365, WorkforceSkills!A:A, WorkforceSkills!G:G, "", 0, 1),  XLOOKUP(A365, WorkforceSkills!A:A, WorkforceSkills!I:I, "", 0, 1), XLOOKUP(A365, WorkforceSkills!A:A, WorkforceSkills!K:K, "", 0, 1), XLOOKUP(A365, WorkforceSkills!A:A, WorkforceSkills!M:M, "", 0, 1), XLOOKUP(A365, WorkforceSkills!A:A, WorkforceSkills!O:O, "", 0, 1), XLOOKUP(A365, WorkforceSkills!A:A, WorkforceSkills!Q:Q, "", 0, 1))
</f>
        <v/>
      </c>
    </row>
    <row r="366">
      <c r="A366" s="5">
        <v>310586.0</v>
      </c>
      <c r="B366" s="5" t="s">
        <v>373</v>
      </c>
      <c r="C366" s="6">
        <f t="array" ref="C366">XLOOKUP(A366, WorkforceSeniorityRank!A:A, WorkforceSeniorityRank!B:B, "", 0, 1)</f>
        <v>368</v>
      </c>
      <c r="D366" s="6" t="str">
        <f t="array" ref="D366">XLOOKUP(E366, RoleMaster!C:C, RoleMaster!H:H, "", 0, 1)</f>
        <v>687f3dde-d1ad-4f4b-8c60-91a31eefb0fc</v>
      </c>
      <c r="E366" s="6" t="str">
        <f t="array" ref="E366">XLOOKUP(A366, WorkforceRole!A:A, WorkforceRole!D:D, "", 0, 1)</f>
        <v>Tyre Trucker</v>
      </c>
      <c r="F366" s="7">
        <f t="array" ref="F366">XLOOKUP(A366, WorkforceCasualRank!A:A, WorkforceCasualRank!B:B, "", 0, 1)
</f>
        <v>128</v>
      </c>
      <c r="G366" s="8" t="str">
        <f t="array" ref="G366">XLOOKUP(H366, GradeMaster!A:A, GradeMaster!B:B, "", 0, 1)</f>
        <v>6bb027c9-c54d-45fc-9887-0bacc308d30a</v>
      </c>
      <c r="H366" s="6" t="str">
        <f t="array" ref="H366">XLOOKUP(A366, WorkforceGrade!A:A, WorkforceGrade!B:B, "", 0, 1)</f>
        <v>Grade 6</v>
      </c>
      <c r="I366" s="9" t="str">
        <f t="array" ref="I366">TEXTJOIN(",", TRUE, XLOOKUP(A366, WorkforceSkills!A:A, WorkforceSkills!C:C, "", 0, 1), XLOOKUP(A366, WorkforceSkills!A:A, WorkforceSkills!E:E, "", 0, 1), XLOOKUP(A366, WorkforceSkills!A:A, WorkforceSkills!G:G, "", 0, 1),  XLOOKUP(A366, WorkforceSkills!A:A, WorkforceSkills!I:I, "", 0, 1), XLOOKUP(A366, WorkforceSkills!A:A, WorkforceSkills!K:K, "", 0, 1), XLOOKUP(A366, WorkforceSkills!A:A, WorkforceSkills!M:M, "", 0, 1), XLOOKUP(A366, WorkforceSkills!A:A, WorkforceSkills!O:O, "", 0, 1), XLOOKUP(A366, WorkforceSkills!A:A, WorkforceSkills!Q:Q, "", 0, 1))
</f>
        <v/>
      </c>
    </row>
    <row r="367">
      <c r="A367" s="5">
        <v>310612.0</v>
      </c>
      <c r="B367" s="5" t="s">
        <v>374</v>
      </c>
      <c r="C367" s="6">
        <f t="array" ref="C367">XLOOKUP(A367, WorkforceSeniorityRank!A:A, WorkforceSeniorityRank!B:B, "", 0, 1)</f>
        <v>382</v>
      </c>
      <c r="D367" s="6" t="str">
        <f t="array" ref="D367">XLOOKUP(E367, RoleMaster!C:C, RoleMaster!H:H, "", 0, 1)</f>
        <v>687f3dde-d1ad-4f4b-8c60-91a31eefb0fc</v>
      </c>
      <c r="E367" s="6" t="str">
        <f t="array" ref="E367">XLOOKUP(A367, WorkforceRole!A:A, WorkforceRole!D:D, "", 0, 1)</f>
        <v>Tyre Trucker</v>
      </c>
      <c r="F367" s="7">
        <f t="array" ref="F367">XLOOKUP(A367, WorkforceCasualRank!A:A, WorkforceCasualRank!B:B, "", 0, 1)
</f>
        <v>129</v>
      </c>
      <c r="G367" s="8" t="str">
        <f t="array" ref="G367">XLOOKUP(H367, GradeMaster!A:A, GradeMaster!B:B, "", 0, 1)</f>
        <v>6bb027c9-c54d-45fc-9887-0bacc308d30a</v>
      </c>
      <c r="H367" s="6" t="str">
        <f t="array" ref="H367">XLOOKUP(A367, WorkforceGrade!A:A, WorkforceGrade!B:B, "", 0, 1)</f>
        <v>Grade 6</v>
      </c>
      <c r="I367" s="9" t="str">
        <f t="array" ref="I367">TEXTJOIN(",", TRUE, XLOOKUP(A367, WorkforceSkills!A:A, WorkforceSkills!C:C, "", 0, 1), XLOOKUP(A367, WorkforceSkills!A:A, WorkforceSkills!E:E, "", 0, 1), XLOOKUP(A367, WorkforceSkills!A:A, WorkforceSkills!G:G, "", 0, 1),  XLOOKUP(A367, WorkforceSkills!A:A, WorkforceSkills!I:I, "", 0, 1), XLOOKUP(A367, WorkforceSkills!A:A, WorkforceSkills!K:K, "", 0, 1), XLOOKUP(A367, WorkforceSkills!A:A, WorkforceSkills!M:M, "", 0, 1), XLOOKUP(A367, WorkforceSkills!A:A, WorkforceSkills!O:O, "", 0, 1), XLOOKUP(A367, WorkforceSkills!A:A, WorkforceSkills!Q:Q, "", 0, 1))
</f>
        <v/>
      </c>
    </row>
    <row r="368">
      <c r="A368" s="5">
        <v>310604.0</v>
      </c>
      <c r="B368" s="5" t="s">
        <v>375</v>
      </c>
      <c r="C368" s="6">
        <f t="array" ref="C368">XLOOKUP(A368, WorkforceSeniorityRank!A:A, WorkforceSeniorityRank!B:B, "", 0, 1)</f>
        <v>241</v>
      </c>
      <c r="D368" s="6" t="str">
        <f t="array" ref="D368">XLOOKUP(E368, RoleMaster!C:C, RoleMaster!H:H, "", 0, 1)</f>
        <v>2615173f-0c73-47c2-9e5e-71c4134616de</v>
      </c>
      <c r="E368" s="6" t="str">
        <f t="array" ref="E368">XLOOKUP(A368, WorkforceRole!A:A, WorkforceRole!D:D, "", 0, 1)</f>
        <v>LCV Builder</v>
      </c>
      <c r="F368" s="7" t="str">
        <f t="array" ref="F368">XLOOKUP(A368, WorkforceCasualRank!A:A, WorkforceCasualRank!B:B, "", 0, 1)
</f>
        <v/>
      </c>
      <c r="G368" s="8" t="str">
        <f t="array" ref="G368">XLOOKUP(H368, GradeMaster!A:A, GradeMaster!B:B, "", 0, 1)</f>
        <v>4853a21f-bca1-407e-b7e1-d63f769a323e</v>
      </c>
      <c r="H368" s="6" t="str">
        <f t="array" ref="H368">XLOOKUP(A368, WorkforceGrade!A:A, WorkforceGrade!B:B, "", 0, 1)</f>
        <v>Grade 2</v>
      </c>
      <c r="I368" s="9" t="str">
        <f t="array" ref="I368">TEXTJOIN(",", TRUE, XLOOKUP(A368, WorkforceSkills!A:A, WorkforceSkills!C:C, "", 0, 1), XLOOKUP(A368, WorkforceSkills!A:A, WorkforceSkills!E:E, "", 0, 1), XLOOKUP(A368, WorkforceSkills!A:A, WorkforceSkills!G:G, "", 0, 1),  XLOOKUP(A368, WorkforceSkills!A:A, WorkforceSkills!I:I, "", 0, 1), XLOOKUP(A368, WorkforceSkills!A:A, WorkforceSkills!K:K, "", 0, 1), XLOOKUP(A368, WorkforceSkills!A:A, WorkforceSkills!M:M, "", 0, 1), XLOOKUP(A368, WorkforceSkills!A:A, WorkforceSkills!O:O, "", 0, 1), XLOOKUP(A368, WorkforceSkills!A:A, WorkforceSkills!Q:Q, "", 0, 1))
</f>
        <v/>
      </c>
    </row>
    <row r="369">
      <c r="A369" s="5">
        <v>310608.0</v>
      </c>
      <c r="B369" s="5" t="s">
        <v>376</v>
      </c>
      <c r="C369" s="6">
        <f t="array" ref="C369">XLOOKUP(A369, WorkforceSeniorityRank!A:A, WorkforceSeniorityRank!B:B, "", 0, 1)</f>
        <v>238</v>
      </c>
      <c r="D369" s="6" t="str">
        <f t="array" ref="D369">XLOOKUP(E369, RoleMaster!C:C, RoleMaster!H:H, "", 0, 1)</f>
        <v>2615173f-0c73-47c2-9e5e-71c4134616de</v>
      </c>
      <c r="E369" s="6" t="str">
        <f t="array" ref="E369">XLOOKUP(A369, WorkforceRole!A:A, WorkforceRole!D:D, "", 0, 1)</f>
        <v>LCV Builder</v>
      </c>
      <c r="F369" s="7" t="str">
        <f t="array" ref="F369">XLOOKUP(A369, WorkforceCasualRank!A:A, WorkforceCasualRank!B:B, "", 0, 1)
</f>
        <v/>
      </c>
      <c r="G369" s="8" t="str">
        <f t="array" ref="G369">XLOOKUP(H369, GradeMaster!A:A, GradeMaster!B:B, "", 0, 1)</f>
        <v>4853a21f-bca1-407e-b7e1-d63f769a323e</v>
      </c>
      <c r="H369" s="6" t="str">
        <f t="array" ref="H369">XLOOKUP(A369, WorkforceGrade!A:A, WorkforceGrade!B:B, "", 0, 1)</f>
        <v>Grade 2</v>
      </c>
      <c r="I369" s="9" t="str">
        <f t="array" ref="I369">TEXTJOIN(",", TRUE, XLOOKUP(A369, WorkforceSkills!A:A, WorkforceSkills!C:C, "", 0, 1), XLOOKUP(A369, WorkforceSkills!A:A, WorkforceSkills!E:E, "", 0, 1), XLOOKUP(A369, WorkforceSkills!A:A, WorkforceSkills!G:G, "", 0, 1),  XLOOKUP(A369, WorkforceSkills!A:A, WorkforceSkills!I:I, "", 0, 1), XLOOKUP(A369, WorkforceSkills!A:A, WorkforceSkills!K:K, "", 0, 1), XLOOKUP(A369, WorkforceSkills!A:A, WorkforceSkills!M:M, "", 0, 1), XLOOKUP(A369, WorkforceSkills!A:A, WorkforceSkills!O:O, "", 0, 1), XLOOKUP(A369, WorkforceSkills!A:A, WorkforceSkills!Q:Q, "", 0, 1))
</f>
        <v/>
      </c>
    </row>
    <row r="370">
      <c r="A370" s="5">
        <v>310628.0</v>
      </c>
      <c r="B370" s="5" t="s">
        <v>377</v>
      </c>
      <c r="C370" s="6">
        <f t="array" ref="C370">XLOOKUP(A370, WorkforceSeniorityRank!A:A, WorkforceSeniorityRank!B:B, "", 0, 1)</f>
        <v>369</v>
      </c>
      <c r="D370" s="6" t="str">
        <f t="array" ref="D370">XLOOKUP(E370, RoleMaster!C:C, RoleMaster!H:H, "", 0, 1)</f>
        <v>687f3dde-d1ad-4f4b-8c60-91a31eefb0fc</v>
      </c>
      <c r="E370" s="6" t="str">
        <f t="array" ref="E370">XLOOKUP(A370, WorkforceRole!A:A, WorkforceRole!D:D, "", 0, 1)</f>
        <v>Tyre Trucker</v>
      </c>
      <c r="F370" s="7">
        <f t="array" ref="F370">XLOOKUP(A370, WorkforceCasualRank!A:A, WorkforceCasualRank!B:B, "", 0, 1)
</f>
        <v>130</v>
      </c>
      <c r="G370" s="8" t="str">
        <f t="array" ref="G370">XLOOKUP(H370, GradeMaster!A:A, GradeMaster!B:B, "", 0, 1)</f>
        <v>6bb027c9-c54d-45fc-9887-0bacc308d30a</v>
      </c>
      <c r="H370" s="6" t="str">
        <f t="array" ref="H370">XLOOKUP(A370, WorkforceGrade!A:A, WorkforceGrade!B:B, "", 0, 1)</f>
        <v>Grade 6</v>
      </c>
      <c r="I370" s="9" t="str">
        <f t="array" ref="I370">TEXTJOIN(",", TRUE, XLOOKUP(A370, WorkforceSkills!A:A, WorkforceSkills!C:C, "", 0, 1), XLOOKUP(A370, WorkforceSkills!A:A, WorkforceSkills!E:E, "", 0, 1), XLOOKUP(A370, WorkforceSkills!A:A, WorkforceSkills!G:G, "", 0, 1),  XLOOKUP(A370, WorkforceSkills!A:A, WorkforceSkills!I:I, "", 0, 1), XLOOKUP(A370, WorkforceSkills!A:A, WorkforceSkills!K:K, "", 0, 1), XLOOKUP(A370, WorkforceSkills!A:A, WorkforceSkills!M:M, "", 0, 1), XLOOKUP(A370, WorkforceSkills!A:A, WorkforceSkills!O:O, "", 0, 1), XLOOKUP(A370, WorkforceSkills!A:A, WorkforceSkills!Q:Q, "", 0, 1))
</f>
        <v/>
      </c>
    </row>
    <row r="371">
      <c r="A371" s="5">
        <v>310588.0</v>
      </c>
      <c r="B371" s="5" t="s">
        <v>378</v>
      </c>
      <c r="C371" s="6">
        <f t="array" ref="C371">XLOOKUP(A371, WorkforceSeniorityRank!A:A, WorkforceSeniorityRank!B:B, "", 0, 1)</f>
        <v>370</v>
      </c>
      <c r="D371" s="6" t="str">
        <f t="array" ref="D371">XLOOKUP(E371, RoleMaster!C:C, RoleMaster!H:H, "", 0, 1)</f>
        <v>687f3dde-d1ad-4f4b-8c60-91a31eefb0fc</v>
      </c>
      <c r="E371" s="6" t="str">
        <f t="array" ref="E371">XLOOKUP(A371, WorkforceRole!A:A, WorkforceRole!D:D, "", 0, 1)</f>
        <v>Tyre Trucker</v>
      </c>
      <c r="F371" s="7">
        <f t="array" ref="F371">XLOOKUP(A371, WorkforceCasualRank!A:A, WorkforceCasualRank!B:B, "", 0, 1)
</f>
        <v>131</v>
      </c>
      <c r="G371" s="8" t="str">
        <f t="array" ref="G371">XLOOKUP(H371, GradeMaster!A:A, GradeMaster!B:B, "", 0, 1)</f>
        <v>6bb027c9-c54d-45fc-9887-0bacc308d30a</v>
      </c>
      <c r="H371" s="6" t="str">
        <f t="array" ref="H371">XLOOKUP(A371, WorkforceGrade!A:A, WorkforceGrade!B:B, "", 0, 1)</f>
        <v>Grade 6</v>
      </c>
      <c r="I371" s="9" t="str">
        <f t="array" ref="I371">TEXTJOIN(",", TRUE, XLOOKUP(A371, WorkforceSkills!A:A, WorkforceSkills!C:C, "", 0, 1), XLOOKUP(A371, WorkforceSkills!A:A, WorkforceSkills!E:E, "", 0, 1), XLOOKUP(A371, WorkforceSkills!A:A, WorkforceSkills!G:G, "", 0, 1),  XLOOKUP(A371, WorkforceSkills!A:A, WorkforceSkills!I:I, "", 0, 1), XLOOKUP(A371, WorkforceSkills!A:A, WorkforceSkills!K:K, "", 0, 1), XLOOKUP(A371, WorkforceSkills!A:A, WorkforceSkills!M:M, "", 0, 1), XLOOKUP(A371, WorkforceSkills!A:A, WorkforceSkills!O:O, "", 0, 1), XLOOKUP(A371, WorkforceSkills!A:A, WorkforceSkills!Q:Q, "", 0, 1))
</f>
        <v/>
      </c>
    </row>
    <row r="372">
      <c r="A372" s="5">
        <v>310591.0</v>
      </c>
      <c r="B372" s="5" t="s">
        <v>379</v>
      </c>
      <c r="C372" s="6">
        <f t="array" ref="C372">XLOOKUP(A372, WorkforceSeniorityRank!A:A, WorkforceSeniorityRank!B:B, "", 0, 1)</f>
        <v>371</v>
      </c>
      <c r="D372" s="6" t="str">
        <f t="array" ref="D372">XLOOKUP(E372, RoleMaster!C:C, RoleMaster!H:H, "", 0, 1)</f>
        <v>687f3dde-d1ad-4f4b-8c60-91a31eefb0fc</v>
      </c>
      <c r="E372" s="6" t="str">
        <f t="array" ref="E372">XLOOKUP(A372, WorkforceRole!A:A, WorkforceRole!D:D, "", 0, 1)</f>
        <v>Tyre Trucker</v>
      </c>
      <c r="F372" s="7">
        <f t="array" ref="F372">XLOOKUP(A372, WorkforceCasualRank!A:A, WorkforceCasualRank!B:B, "", 0, 1)
</f>
        <v>132</v>
      </c>
      <c r="G372" s="8" t="str">
        <f t="array" ref="G372">XLOOKUP(H372, GradeMaster!A:A, GradeMaster!B:B, "", 0, 1)</f>
        <v>6bb027c9-c54d-45fc-9887-0bacc308d30a</v>
      </c>
      <c r="H372" s="6" t="str">
        <f t="array" ref="H372">XLOOKUP(A372, WorkforceGrade!A:A, WorkforceGrade!B:B, "", 0, 1)</f>
        <v>Grade 6</v>
      </c>
      <c r="I372" s="9" t="str">
        <f t="array" ref="I372">TEXTJOIN(",", TRUE, XLOOKUP(A372, WorkforceSkills!A:A, WorkforceSkills!C:C, "", 0, 1), XLOOKUP(A372, WorkforceSkills!A:A, WorkforceSkills!E:E, "", 0, 1), XLOOKUP(A372, WorkforceSkills!A:A, WorkforceSkills!G:G, "", 0, 1),  XLOOKUP(A372, WorkforceSkills!A:A, WorkforceSkills!I:I, "", 0, 1), XLOOKUP(A372, WorkforceSkills!A:A, WorkforceSkills!K:K, "", 0, 1), XLOOKUP(A372, WorkforceSkills!A:A, WorkforceSkills!M:M, "", 0, 1), XLOOKUP(A372, WorkforceSkills!A:A, WorkforceSkills!O:O, "", 0, 1), XLOOKUP(A372, WorkforceSkills!A:A, WorkforceSkills!Q:Q, "", 0, 1))
</f>
        <v/>
      </c>
    </row>
    <row r="373">
      <c r="A373" s="5">
        <v>310606.0</v>
      </c>
      <c r="B373" s="5" t="s">
        <v>380</v>
      </c>
      <c r="C373" s="6">
        <f t="array" ref="C373">XLOOKUP(A373, WorkforceSeniorityRank!A:A, WorkforceSeniorityRank!B:B, "", 0, 1)</f>
        <v>372</v>
      </c>
      <c r="D373" s="6" t="str">
        <f t="array" ref="D373">XLOOKUP(E373, RoleMaster!C:C, RoleMaster!H:H, "", 0, 1)</f>
        <v>687f3dde-d1ad-4f4b-8c60-91a31eefb0fc</v>
      </c>
      <c r="E373" s="6" t="str">
        <f t="array" ref="E373">XLOOKUP(A373, WorkforceRole!A:A, WorkforceRole!D:D, "", 0, 1)</f>
        <v>Tyre Trucker</v>
      </c>
      <c r="F373" s="7">
        <f t="array" ref="F373">XLOOKUP(A373, WorkforceCasualRank!A:A, WorkforceCasualRank!B:B, "", 0, 1)
</f>
        <v>133</v>
      </c>
      <c r="G373" s="8" t="str">
        <f t="array" ref="G373">XLOOKUP(H373, GradeMaster!A:A, GradeMaster!B:B, "", 0, 1)</f>
        <v>6bb027c9-c54d-45fc-9887-0bacc308d30a</v>
      </c>
      <c r="H373" s="6" t="str">
        <f t="array" ref="H373">XLOOKUP(A373, WorkforceGrade!A:A, WorkforceGrade!B:B, "", 0, 1)</f>
        <v>Grade 6</v>
      </c>
      <c r="I373" s="9" t="str">
        <f t="array" ref="I373">TEXTJOIN(",", TRUE, XLOOKUP(A373, WorkforceSkills!A:A, WorkforceSkills!C:C, "", 0, 1), XLOOKUP(A373, WorkforceSkills!A:A, WorkforceSkills!E:E, "", 0, 1), XLOOKUP(A373, WorkforceSkills!A:A, WorkforceSkills!G:G, "", 0, 1),  XLOOKUP(A373, WorkforceSkills!A:A, WorkforceSkills!I:I, "", 0, 1), XLOOKUP(A373, WorkforceSkills!A:A, WorkforceSkills!K:K, "", 0, 1), XLOOKUP(A373, WorkforceSkills!A:A, WorkforceSkills!M:M, "", 0, 1), XLOOKUP(A373, WorkforceSkills!A:A, WorkforceSkills!O:O, "", 0, 1), XLOOKUP(A373, WorkforceSkills!A:A, WorkforceSkills!Q:Q, "", 0, 1))
</f>
        <v/>
      </c>
    </row>
    <row r="374">
      <c r="A374" s="5">
        <v>310579.0</v>
      </c>
      <c r="B374" s="5" t="s">
        <v>381</v>
      </c>
      <c r="C374" s="6">
        <f t="array" ref="C374">XLOOKUP(A374, WorkforceSeniorityRank!A:A, WorkforceSeniorityRank!B:B, "", 0, 1)</f>
        <v>373</v>
      </c>
      <c r="D374" s="6" t="str">
        <f t="array" ref="D374">XLOOKUP(E374, RoleMaster!C:C, RoleMaster!H:H, "", 0, 1)</f>
        <v>687f3dde-d1ad-4f4b-8c60-91a31eefb0fc</v>
      </c>
      <c r="E374" s="6" t="str">
        <f t="array" ref="E374">XLOOKUP(A374, WorkforceRole!A:A, WorkforceRole!D:D, "", 0, 1)</f>
        <v>Tyre Trucker</v>
      </c>
      <c r="F374" s="7">
        <f t="array" ref="F374">XLOOKUP(A374, WorkforceCasualRank!A:A, WorkforceCasualRank!B:B, "", 0, 1)
</f>
        <v>134</v>
      </c>
      <c r="G374" s="8" t="str">
        <f t="array" ref="G374">XLOOKUP(H374, GradeMaster!A:A, GradeMaster!B:B, "", 0, 1)</f>
        <v>6bb027c9-c54d-45fc-9887-0bacc308d30a</v>
      </c>
      <c r="H374" s="6" t="str">
        <f t="array" ref="H374">XLOOKUP(A374, WorkforceGrade!A:A, WorkforceGrade!B:B, "", 0, 1)</f>
        <v>Grade 6</v>
      </c>
      <c r="I374" s="9" t="str">
        <f t="array" ref="I374">TEXTJOIN(",", TRUE, XLOOKUP(A374, WorkforceSkills!A:A, WorkforceSkills!C:C, "", 0, 1), XLOOKUP(A374, WorkforceSkills!A:A, WorkforceSkills!E:E, "", 0, 1), XLOOKUP(A374, WorkforceSkills!A:A, WorkforceSkills!G:G, "", 0, 1),  XLOOKUP(A374, WorkforceSkills!A:A, WorkforceSkills!I:I, "", 0, 1), XLOOKUP(A374, WorkforceSkills!A:A, WorkforceSkills!K:K, "", 0, 1), XLOOKUP(A374, WorkforceSkills!A:A, WorkforceSkills!M:M, "", 0, 1), XLOOKUP(A374, WorkforceSkills!A:A, WorkforceSkills!O:O, "", 0, 1), XLOOKUP(A374, WorkforceSkills!A:A, WorkforceSkills!Q:Q, "", 0, 1))
</f>
        <v/>
      </c>
    </row>
    <row r="375">
      <c r="A375" s="5">
        <v>310584.0</v>
      </c>
      <c r="B375" s="5" t="s">
        <v>382</v>
      </c>
      <c r="C375" s="6">
        <f t="array" ref="C375">XLOOKUP(A375, WorkforceSeniorityRank!A:A, WorkforceSeniorityRank!B:B, "", 0, 1)</f>
        <v>374</v>
      </c>
      <c r="D375" s="6" t="str">
        <f t="array" ref="D375">XLOOKUP(E375, RoleMaster!C:C, RoleMaster!H:H, "", 0, 1)</f>
        <v>687f3dde-d1ad-4f4b-8c60-91a31eefb0fc</v>
      </c>
      <c r="E375" s="6" t="str">
        <f t="array" ref="E375">XLOOKUP(A375, WorkforceRole!A:A, WorkforceRole!D:D, "", 0, 1)</f>
        <v>Tyre Trucker</v>
      </c>
      <c r="F375" s="7">
        <f t="array" ref="F375">XLOOKUP(A375, WorkforceCasualRank!A:A, WorkforceCasualRank!B:B, "", 0, 1)
</f>
        <v>135</v>
      </c>
      <c r="G375" s="8" t="str">
        <f t="array" ref="G375">XLOOKUP(H375, GradeMaster!A:A, GradeMaster!B:B, "", 0, 1)</f>
        <v>6bb027c9-c54d-45fc-9887-0bacc308d30a</v>
      </c>
      <c r="H375" s="6" t="str">
        <f t="array" ref="H375">XLOOKUP(A375, WorkforceGrade!A:A, WorkforceGrade!B:B, "", 0, 1)</f>
        <v>Grade 6</v>
      </c>
      <c r="I375" s="9" t="str">
        <f t="array" ref="I375">TEXTJOIN(",", TRUE, XLOOKUP(A375, WorkforceSkills!A:A, WorkforceSkills!C:C, "", 0, 1), XLOOKUP(A375, WorkforceSkills!A:A, WorkforceSkills!E:E, "", 0, 1), XLOOKUP(A375, WorkforceSkills!A:A, WorkforceSkills!G:G, "", 0, 1),  XLOOKUP(A375, WorkforceSkills!A:A, WorkforceSkills!I:I, "", 0, 1), XLOOKUP(A375, WorkforceSkills!A:A, WorkforceSkills!K:K, "", 0, 1), XLOOKUP(A375, WorkforceSkills!A:A, WorkforceSkills!M:M, "", 0, 1), XLOOKUP(A375, WorkforceSkills!A:A, WorkforceSkills!O:O, "", 0, 1), XLOOKUP(A375, WorkforceSkills!A:A, WorkforceSkills!Q:Q, "", 0, 1))
</f>
        <v/>
      </c>
    </row>
    <row r="376">
      <c r="A376" s="5">
        <v>310564.0</v>
      </c>
      <c r="B376" s="5" t="s">
        <v>383</v>
      </c>
      <c r="C376" s="6">
        <f t="array" ref="C376">XLOOKUP(A376, WorkforceSeniorityRank!A:A, WorkforceSeniorityRank!B:B, "", 0, 1)</f>
        <v>375</v>
      </c>
      <c r="D376" s="6" t="str">
        <f t="array" ref="D376">XLOOKUP(E376, RoleMaster!C:C, RoleMaster!H:H, "", 0, 1)</f>
        <v>687f3dde-d1ad-4f4b-8c60-91a31eefb0fc</v>
      </c>
      <c r="E376" s="6" t="str">
        <f t="array" ref="E376">XLOOKUP(A376, WorkforceRole!A:A, WorkforceRole!D:D, "", 0, 1)</f>
        <v>Tyre Trucker</v>
      </c>
      <c r="F376" s="7">
        <f t="array" ref="F376">XLOOKUP(A376, WorkforceCasualRank!A:A, WorkforceCasualRank!B:B, "", 0, 1)
</f>
        <v>136</v>
      </c>
      <c r="G376" s="8" t="str">
        <f t="array" ref="G376">XLOOKUP(H376, GradeMaster!A:A, GradeMaster!B:B, "", 0, 1)</f>
        <v>6bb027c9-c54d-45fc-9887-0bacc308d30a</v>
      </c>
      <c r="H376" s="6" t="str">
        <f t="array" ref="H376">XLOOKUP(A376, WorkforceGrade!A:A, WorkforceGrade!B:B, "", 0, 1)</f>
        <v>Grade 6</v>
      </c>
      <c r="I376" s="9" t="str">
        <f t="array" ref="I376">TEXTJOIN(",", TRUE, XLOOKUP(A376, WorkforceSkills!A:A, WorkforceSkills!C:C, "", 0, 1), XLOOKUP(A376, WorkforceSkills!A:A, WorkforceSkills!E:E, "", 0, 1), XLOOKUP(A376, WorkforceSkills!A:A, WorkforceSkills!G:G, "", 0, 1),  XLOOKUP(A376, WorkforceSkills!A:A, WorkforceSkills!I:I, "", 0, 1), XLOOKUP(A376, WorkforceSkills!A:A, WorkforceSkills!K:K, "", 0, 1), XLOOKUP(A376, WorkforceSkills!A:A, WorkforceSkills!M:M, "", 0, 1), XLOOKUP(A376, WorkforceSkills!A:A, WorkforceSkills!O:O, "", 0, 1), XLOOKUP(A376, WorkforceSkills!A:A, WorkforceSkills!Q:Q, "", 0, 1))
</f>
        <v/>
      </c>
    </row>
    <row r="377">
      <c r="A377" s="5">
        <v>310575.0</v>
      </c>
      <c r="B377" s="5" t="s">
        <v>384</v>
      </c>
      <c r="C377" s="6">
        <f t="array" ref="C377">XLOOKUP(A377, WorkforceSeniorityRank!A:A, WorkforceSeniorityRank!B:B, "", 0, 1)</f>
        <v>239</v>
      </c>
      <c r="D377" s="6" t="str">
        <f t="array" ref="D377">XLOOKUP(E377, RoleMaster!C:C, RoleMaster!H:H, "", 0, 1)</f>
        <v>2615173f-0c73-47c2-9e5e-71c4134616de</v>
      </c>
      <c r="E377" s="6" t="str">
        <f t="array" ref="E377">XLOOKUP(A377, WorkforceRole!A:A, WorkforceRole!D:D, "", 0, 1)</f>
        <v>LCV Builder</v>
      </c>
      <c r="F377" s="7" t="str">
        <f t="array" ref="F377">XLOOKUP(A377, WorkforceCasualRank!A:A, WorkforceCasualRank!B:B, "", 0, 1)
</f>
        <v/>
      </c>
      <c r="G377" s="8" t="str">
        <f t="array" ref="G377">XLOOKUP(H377, GradeMaster!A:A, GradeMaster!B:B, "", 0, 1)</f>
        <v>4853a21f-bca1-407e-b7e1-d63f769a323e</v>
      </c>
      <c r="H377" s="6" t="str">
        <f t="array" ref="H377">XLOOKUP(A377, WorkforceGrade!A:A, WorkforceGrade!B:B, "", 0, 1)</f>
        <v>Grade 2</v>
      </c>
      <c r="I377" s="9" t="str">
        <f t="array" ref="I377">TEXTJOIN(",", TRUE, XLOOKUP(A377, WorkforceSkills!A:A, WorkforceSkills!C:C, "", 0, 1), XLOOKUP(A377, WorkforceSkills!A:A, WorkforceSkills!E:E, "", 0, 1), XLOOKUP(A377, WorkforceSkills!A:A, WorkforceSkills!G:G, "", 0, 1),  XLOOKUP(A377, WorkforceSkills!A:A, WorkforceSkills!I:I, "", 0, 1), XLOOKUP(A377, WorkforceSkills!A:A, WorkforceSkills!K:K, "", 0, 1), XLOOKUP(A377, WorkforceSkills!A:A, WorkforceSkills!M:M, "", 0, 1), XLOOKUP(A377, WorkforceSkills!A:A, WorkforceSkills!O:O, "", 0, 1), XLOOKUP(A377, WorkforceSkills!A:A, WorkforceSkills!Q:Q, "", 0, 1))
</f>
        <v/>
      </c>
    </row>
    <row r="378">
      <c r="A378" s="5">
        <v>310571.0</v>
      </c>
      <c r="B378" s="5" t="s">
        <v>385</v>
      </c>
      <c r="C378" s="6">
        <f t="array" ref="C378">XLOOKUP(A378, WorkforceSeniorityRank!A:A, WorkforceSeniorityRank!B:B, "", 0, 1)</f>
        <v>240</v>
      </c>
      <c r="D378" s="6" t="str">
        <f t="array" ref="D378">XLOOKUP(E378, RoleMaster!C:C, RoleMaster!H:H, "", 0, 1)</f>
        <v>2615173f-0c73-47c2-9e5e-71c4134616de</v>
      </c>
      <c r="E378" s="6" t="str">
        <f t="array" ref="E378">XLOOKUP(A378, WorkforceRole!A:A, WorkforceRole!D:D, "", 0, 1)</f>
        <v>LCV Builder</v>
      </c>
      <c r="F378" s="7" t="str">
        <f t="array" ref="F378">XLOOKUP(A378, WorkforceCasualRank!A:A, WorkforceCasualRank!B:B, "", 0, 1)
</f>
        <v/>
      </c>
      <c r="G378" s="8" t="str">
        <f t="array" ref="G378">XLOOKUP(H378, GradeMaster!A:A, GradeMaster!B:B, "", 0, 1)</f>
        <v>4853a21f-bca1-407e-b7e1-d63f769a323e</v>
      </c>
      <c r="H378" s="6" t="str">
        <f t="array" ref="H378">XLOOKUP(A378, WorkforceGrade!A:A, WorkforceGrade!B:B, "", 0, 1)</f>
        <v>Grade 2</v>
      </c>
      <c r="I378" s="9" t="str">
        <f t="array" ref="I378">TEXTJOIN(",", TRUE, XLOOKUP(A378, WorkforceSkills!A:A, WorkforceSkills!C:C, "", 0, 1), XLOOKUP(A378, WorkforceSkills!A:A, WorkforceSkills!E:E, "", 0, 1), XLOOKUP(A378, WorkforceSkills!A:A, WorkforceSkills!G:G, "", 0, 1),  XLOOKUP(A378, WorkforceSkills!A:A, WorkforceSkills!I:I, "", 0, 1), XLOOKUP(A378, WorkforceSkills!A:A, WorkforceSkills!K:K, "", 0, 1), XLOOKUP(A378, WorkforceSkills!A:A, WorkforceSkills!M:M, "", 0, 1), XLOOKUP(A378, WorkforceSkills!A:A, WorkforceSkills!O:O, "", 0, 1), XLOOKUP(A378, WorkforceSkills!A:A, WorkforceSkills!Q:Q, "", 0, 1))
</f>
        <v/>
      </c>
    </row>
    <row r="379">
      <c r="A379" s="5">
        <v>310569.0</v>
      </c>
      <c r="B379" s="5" t="s">
        <v>386</v>
      </c>
      <c r="C379" s="6">
        <f t="array" ref="C379">XLOOKUP(A379, WorkforceSeniorityRank!A:A, WorkforceSeniorityRank!B:B, "", 0, 1)</f>
        <v>376</v>
      </c>
      <c r="D379" s="6" t="str">
        <f t="array" ref="D379">XLOOKUP(E379, RoleMaster!C:C, RoleMaster!H:H, "", 0, 1)</f>
        <v>687f3dde-d1ad-4f4b-8c60-91a31eefb0fc</v>
      </c>
      <c r="E379" s="6" t="str">
        <f t="array" ref="E379">XLOOKUP(A379, WorkforceRole!A:A, WorkforceRole!D:D, "", 0, 1)</f>
        <v>Tyre Trucker</v>
      </c>
      <c r="F379" s="7">
        <f t="array" ref="F379">XLOOKUP(A379, WorkforceCasualRank!A:A, WorkforceCasualRank!B:B, "", 0, 1)
</f>
        <v>137</v>
      </c>
      <c r="G379" s="8" t="str">
        <f t="array" ref="G379">XLOOKUP(H379, GradeMaster!A:A, GradeMaster!B:B, "", 0, 1)</f>
        <v>6bb027c9-c54d-45fc-9887-0bacc308d30a</v>
      </c>
      <c r="H379" s="6" t="str">
        <f t="array" ref="H379">XLOOKUP(A379, WorkforceGrade!A:A, WorkforceGrade!B:B, "", 0, 1)</f>
        <v>Grade 6</v>
      </c>
      <c r="I379" s="9" t="str">
        <f t="array" ref="I379">TEXTJOIN(",", TRUE, XLOOKUP(A379, WorkforceSkills!A:A, WorkforceSkills!C:C, "", 0, 1), XLOOKUP(A379, WorkforceSkills!A:A, WorkforceSkills!E:E, "", 0, 1), XLOOKUP(A379, WorkforceSkills!A:A, WorkforceSkills!G:G, "", 0, 1),  XLOOKUP(A379, WorkforceSkills!A:A, WorkforceSkills!I:I, "", 0, 1), XLOOKUP(A379, WorkforceSkills!A:A, WorkforceSkills!K:K, "", 0, 1), XLOOKUP(A379, WorkforceSkills!A:A, WorkforceSkills!M:M, "", 0, 1), XLOOKUP(A379, WorkforceSkills!A:A, WorkforceSkills!O:O, "", 0, 1), XLOOKUP(A379, WorkforceSkills!A:A, WorkforceSkills!Q:Q, "", 0, 1))
</f>
        <v/>
      </c>
    </row>
    <row r="380">
      <c r="A380" s="5">
        <v>310562.0</v>
      </c>
      <c r="B380" s="5" t="s">
        <v>387</v>
      </c>
      <c r="C380" s="6">
        <f t="array" ref="C380">XLOOKUP(A380, WorkforceSeniorityRank!A:A, WorkforceSeniorityRank!B:B, "", 0, 1)</f>
        <v>377</v>
      </c>
      <c r="D380" s="6" t="str">
        <f t="array" ref="D380">XLOOKUP(E380, RoleMaster!C:C, RoleMaster!H:H, "", 0, 1)</f>
        <v>687f3dde-d1ad-4f4b-8c60-91a31eefb0fc</v>
      </c>
      <c r="E380" s="6" t="str">
        <f t="array" ref="E380">XLOOKUP(A380, WorkforceRole!A:A, WorkforceRole!D:D, "", 0, 1)</f>
        <v>Tyre Trucker</v>
      </c>
      <c r="F380" s="7">
        <f t="array" ref="F380">XLOOKUP(A380, WorkforceCasualRank!A:A, WorkforceCasualRank!B:B, "", 0, 1)
</f>
        <v>138</v>
      </c>
      <c r="G380" s="8" t="str">
        <f t="array" ref="G380">XLOOKUP(H380, GradeMaster!A:A, GradeMaster!B:B, "", 0, 1)</f>
        <v>6bb027c9-c54d-45fc-9887-0bacc308d30a</v>
      </c>
      <c r="H380" s="6" t="str">
        <f t="array" ref="H380">XLOOKUP(A380, WorkforceGrade!A:A, WorkforceGrade!B:B, "", 0, 1)</f>
        <v>Grade 6</v>
      </c>
      <c r="I380" s="9" t="str">
        <f t="array" ref="I380">TEXTJOIN(",", TRUE, XLOOKUP(A380, WorkforceSkills!A:A, WorkforceSkills!C:C, "", 0, 1), XLOOKUP(A380, WorkforceSkills!A:A, WorkforceSkills!E:E, "", 0, 1), XLOOKUP(A380, WorkforceSkills!A:A, WorkforceSkills!G:G, "", 0, 1),  XLOOKUP(A380, WorkforceSkills!A:A, WorkforceSkills!I:I, "", 0, 1), XLOOKUP(A380, WorkforceSkills!A:A, WorkforceSkills!K:K, "", 0, 1), XLOOKUP(A380, WorkforceSkills!A:A, WorkforceSkills!M:M, "", 0, 1), XLOOKUP(A380, WorkforceSkills!A:A, WorkforceSkills!O:O, "", 0, 1), XLOOKUP(A380, WorkforceSkills!A:A, WorkforceSkills!Q:Q, "", 0, 1))
</f>
        <v/>
      </c>
    </row>
    <row r="381">
      <c r="A381" s="5">
        <v>310563.0</v>
      </c>
      <c r="B381" s="5" t="s">
        <v>388</v>
      </c>
      <c r="C381" s="6">
        <f t="array" ref="C381">XLOOKUP(A381, WorkforceSeniorityRank!A:A, WorkforceSeniorityRank!B:B, "", 0, 1)</f>
        <v>386</v>
      </c>
      <c r="D381" s="6" t="str">
        <f t="array" ref="D381">XLOOKUP(E381, RoleMaster!C:C, RoleMaster!H:H, "", 0, 1)</f>
        <v>687f3dde-d1ad-4f4b-8c60-91a31eefb0fc</v>
      </c>
      <c r="E381" s="6" t="str">
        <f t="array" ref="E381">XLOOKUP(A381, WorkforceRole!A:A, WorkforceRole!D:D, "", 0, 1)</f>
        <v>Tyre Trucker</v>
      </c>
      <c r="F381" s="7">
        <f t="array" ref="F381">XLOOKUP(A381, WorkforceCasualRank!A:A, WorkforceCasualRank!B:B, "", 0, 1)
</f>
        <v>139</v>
      </c>
      <c r="G381" s="8" t="str">
        <f t="array" ref="G381">XLOOKUP(H381, GradeMaster!A:A, GradeMaster!B:B, "", 0, 1)</f>
        <v>6bb027c9-c54d-45fc-9887-0bacc308d30a</v>
      </c>
      <c r="H381" s="6" t="str">
        <f t="array" ref="H381">XLOOKUP(A381, WorkforceGrade!A:A, WorkforceGrade!B:B, "", 0, 1)</f>
        <v>Grade 6</v>
      </c>
      <c r="I381" s="9" t="str">
        <f t="array" ref="I381">TEXTJOIN(",", TRUE, XLOOKUP(A381, WorkforceSkills!A:A, WorkforceSkills!C:C, "", 0, 1), XLOOKUP(A381, WorkforceSkills!A:A, WorkforceSkills!E:E, "", 0, 1), XLOOKUP(A381, WorkforceSkills!A:A, WorkforceSkills!G:G, "", 0, 1),  XLOOKUP(A381, WorkforceSkills!A:A, WorkforceSkills!I:I, "", 0, 1), XLOOKUP(A381, WorkforceSkills!A:A, WorkforceSkills!K:K, "", 0, 1), XLOOKUP(A381, WorkforceSkills!A:A, WorkforceSkills!M:M, "", 0, 1), XLOOKUP(A381, WorkforceSkills!A:A, WorkforceSkills!O:O, "", 0, 1), XLOOKUP(A381, WorkforceSkills!A:A, WorkforceSkills!Q:Q, "", 0, 1))
</f>
        <v/>
      </c>
    </row>
    <row r="382">
      <c r="A382" s="5">
        <v>310634.0</v>
      </c>
      <c r="B382" s="5" t="s">
        <v>389</v>
      </c>
      <c r="C382" s="6">
        <f t="array" ref="C382">XLOOKUP(A382, WorkforceSeniorityRank!A:A, WorkforceSeniorityRank!B:B, "", 0, 1)</f>
        <v>378</v>
      </c>
      <c r="D382" s="6" t="str">
        <f t="array" ref="D382">XLOOKUP(E382, RoleMaster!C:C, RoleMaster!H:H, "", 0, 1)</f>
        <v>687f3dde-d1ad-4f4b-8c60-91a31eefb0fc</v>
      </c>
      <c r="E382" s="6" t="str">
        <f t="array" ref="E382">XLOOKUP(A382, WorkforceRole!A:A, WorkforceRole!D:D, "", 0, 1)</f>
        <v>Tyre Trucker</v>
      </c>
      <c r="F382" s="7">
        <f t="array" ref="F382">XLOOKUP(A382, WorkforceCasualRank!A:A, WorkforceCasualRank!B:B, "", 0, 1)
</f>
        <v>140</v>
      </c>
      <c r="G382" s="8" t="str">
        <f t="array" ref="G382">XLOOKUP(H382, GradeMaster!A:A, GradeMaster!B:B, "", 0, 1)</f>
        <v>6bb027c9-c54d-45fc-9887-0bacc308d30a</v>
      </c>
      <c r="H382" s="6" t="str">
        <f t="array" ref="H382">XLOOKUP(A382, WorkforceGrade!A:A, WorkforceGrade!B:B, "", 0, 1)</f>
        <v>Grade 6</v>
      </c>
      <c r="I382" s="9" t="str">
        <f t="array" ref="I382">TEXTJOIN(",", TRUE, XLOOKUP(A382, WorkforceSkills!A:A, WorkforceSkills!C:C, "", 0, 1), XLOOKUP(A382, WorkforceSkills!A:A, WorkforceSkills!E:E, "", 0, 1), XLOOKUP(A382, WorkforceSkills!A:A, WorkforceSkills!G:G, "", 0, 1),  XLOOKUP(A382, WorkforceSkills!A:A, WorkforceSkills!I:I, "", 0, 1), XLOOKUP(A382, WorkforceSkills!A:A, WorkforceSkills!K:K, "", 0, 1), XLOOKUP(A382, WorkforceSkills!A:A, WorkforceSkills!M:M, "", 0, 1), XLOOKUP(A382, WorkforceSkills!A:A, WorkforceSkills!O:O, "", 0, 1), XLOOKUP(A382, WorkforceSkills!A:A, WorkforceSkills!Q:Q, "", 0, 1))
</f>
        <v/>
      </c>
    </row>
    <row r="383">
      <c r="A383" s="5">
        <v>310613.0</v>
      </c>
      <c r="B383" s="5" t="s">
        <v>390</v>
      </c>
      <c r="C383" s="6">
        <f t="array" ref="C383">XLOOKUP(A383, WorkforceSeniorityRank!A:A, WorkforceSeniorityRank!B:B, "", 0, 1)</f>
        <v>379</v>
      </c>
      <c r="D383" s="6" t="str">
        <f t="array" ref="D383">XLOOKUP(E383, RoleMaster!C:C, RoleMaster!H:H, "", 0, 1)</f>
        <v>687f3dde-d1ad-4f4b-8c60-91a31eefb0fc</v>
      </c>
      <c r="E383" s="6" t="str">
        <f t="array" ref="E383">XLOOKUP(A383, WorkforceRole!A:A, WorkforceRole!D:D, "", 0, 1)</f>
        <v>Tyre Trucker</v>
      </c>
      <c r="F383" s="7">
        <f t="array" ref="F383">XLOOKUP(A383, WorkforceCasualRank!A:A, WorkforceCasualRank!B:B, "", 0, 1)
</f>
        <v>141</v>
      </c>
      <c r="G383" s="8" t="str">
        <f t="array" ref="G383">XLOOKUP(H383, GradeMaster!A:A, GradeMaster!B:B, "", 0, 1)</f>
        <v>6bb027c9-c54d-45fc-9887-0bacc308d30a</v>
      </c>
      <c r="H383" s="6" t="str">
        <f t="array" ref="H383">XLOOKUP(A383, WorkforceGrade!A:A, WorkforceGrade!B:B, "", 0, 1)</f>
        <v>Grade 6</v>
      </c>
      <c r="I383" s="9" t="str">
        <f t="array" ref="I383">TEXTJOIN(",", TRUE, XLOOKUP(A383, WorkforceSkills!A:A, WorkforceSkills!C:C, "", 0, 1), XLOOKUP(A383, WorkforceSkills!A:A, WorkforceSkills!E:E, "", 0, 1), XLOOKUP(A383, WorkforceSkills!A:A, WorkforceSkills!G:G, "", 0, 1),  XLOOKUP(A383, WorkforceSkills!A:A, WorkforceSkills!I:I, "", 0, 1), XLOOKUP(A383, WorkforceSkills!A:A, WorkforceSkills!K:K, "", 0, 1), XLOOKUP(A383, WorkforceSkills!A:A, WorkforceSkills!M:M, "", 0, 1), XLOOKUP(A383, WorkforceSkills!A:A, WorkforceSkills!O:O, "", 0, 1), XLOOKUP(A383, WorkforceSkills!A:A, WorkforceSkills!Q:Q, "", 0, 1))
</f>
        <v/>
      </c>
    </row>
    <row r="384">
      <c r="A384" s="5">
        <v>310566.0</v>
      </c>
      <c r="B384" s="5" t="s">
        <v>391</v>
      </c>
      <c r="C384" s="6">
        <f t="array" ref="C384">XLOOKUP(A384, WorkforceSeniorityRank!A:A, WorkforceSeniorityRank!B:B, "", 0, 1)</f>
        <v>381</v>
      </c>
      <c r="D384" s="6" t="str">
        <f t="array" ref="D384">XLOOKUP(E384, RoleMaster!C:C, RoleMaster!H:H, "", 0, 1)</f>
        <v>687f3dde-d1ad-4f4b-8c60-91a31eefb0fc</v>
      </c>
      <c r="E384" s="6" t="str">
        <f t="array" ref="E384">XLOOKUP(A384, WorkforceRole!A:A, WorkforceRole!D:D, "", 0, 1)</f>
        <v>Tyre Trucker</v>
      </c>
      <c r="F384" s="7">
        <f t="array" ref="F384">XLOOKUP(A384, WorkforceCasualRank!A:A, WorkforceCasualRank!B:B, "", 0, 1)
</f>
        <v>142</v>
      </c>
      <c r="G384" s="8" t="str">
        <f t="array" ref="G384">XLOOKUP(H384, GradeMaster!A:A, GradeMaster!B:B, "", 0, 1)</f>
        <v>6bb027c9-c54d-45fc-9887-0bacc308d30a</v>
      </c>
      <c r="H384" s="6" t="str">
        <f t="array" ref="H384">XLOOKUP(A384, WorkforceGrade!A:A, WorkforceGrade!B:B, "", 0, 1)</f>
        <v>Grade 6</v>
      </c>
      <c r="I384" s="9" t="str">
        <f t="array" ref="I384">TEXTJOIN(",", TRUE, XLOOKUP(A384, WorkforceSkills!A:A, WorkforceSkills!C:C, "", 0, 1), XLOOKUP(A384, WorkforceSkills!A:A, WorkforceSkills!E:E, "", 0, 1), XLOOKUP(A384, WorkforceSkills!A:A, WorkforceSkills!G:G, "", 0, 1),  XLOOKUP(A384, WorkforceSkills!A:A, WorkforceSkills!I:I, "", 0, 1), XLOOKUP(A384, WorkforceSkills!A:A, WorkforceSkills!K:K, "", 0, 1), XLOOKUP(A384, WorkforceSkills!A:A, WorkforceSkills!M:M, "", 0, 1), XLOOKUP(A384, WorkforceSkills!A:A, WorkforceSkills!O:O, "", 0, 1), XLOOKUP(A384, WorkforceSkills!A:A, WorkforceSkills!Q:Q, "", 0, 1))
</f>
        <v/>
      </c>
    </row>
    <row r="385">
      <c r="A385" s="5">
        <v>310616.0</v>
      </c>
      <c r="B385" s="5" t="s">
        <v>392</v>
      </c>
      <c r="C385" s="6">
        <f t="array" ref="C385">XLOOKUP(A385, WorkforceSeniorityRank!A:A, WorkforceSeniorityRank!B:B, "", 0, 1)</f>
        <v>380</v>
      </c>
      <c r="D385" s="6" t="str">
        <f t="array" ref="D385">XLOOKUP(E385, RoleMaster!C:C, RoleMaster!H:H, "", 0, 1)</f>
        <v>687f3dde-d1ad-4f4b-8c60-91a31eefb0fc</v>
      </c>
      <c r="E385" s="6" t="str">
        <f t="array" ref="E385">XLOOKUP(A385, WorkforceRole!A:A, WorkforceRole!D:D, "", 0, 1)</f>
        <v>Tyre Trucker</v>
      </c>
      <c r="F385" s="7">
        <f t="array" ref="F385">XLOOKUP(A385, WorkforceCasualRank!A:A, WorkforceCasualRank!B:B, "", 0, 1)
</f>
        <v>143</v>
      </c>
      <c r="G385" s="8" t="str">
        <f t="array" ref="G385">XLOOKUP(H385, GradeMaster!A:A, GradeMaster!B:B, "", 0, 1)</f>
        <v>6bb027c9-c54d-45fc-9887-0bacc308d30a</v>
      </c>
      <c r="H385" s="6" t="str">
        <f t="array" ref="H385">XLOOKUP(A385, WorkforceGrade!A:A, WorkforceGrade!B:B, "", 0, 1)</f>
        <v>Grade 6</v>
      </c>
      <c r="I385" s="9" t="str">
        <f t="array" ref="I385">TEXTJOIN(",", TRUE, XLOOKUP(A385, WorkforceSkills!A:A, WorkforceSkills!C:C, "", 0, 1), XLOOKUP(A385, WorkforceSkills!A:A, WorkforceSkills!E:E, "", 0, 1), XLOOKUP(A385, WorkforceSkills!A:A, WorkforceSkills!G:G, "", 0, 1),  XLOOKUP(A385, WorkforceSkills!A:A, WorkforceSkills!I:I, "", 0, 1), XLOOKUP(A385, WorkforceSkills!A:A, WorkforceSkills!K:K, "", 0, 1), XLOOKUP(A385, WorkforceSkills!A:A, WorkforceSkills!M:M, "", 0, 1), XLOOKUP(A385, WorkforceSkills!A:A, WorkforceSkills!O:O, "", 0, 1), XLOOKUP(A385, WorkforceSkills!A:A, WorkforceSkills!Q:Q, "", 0, 1))
</f>
        <v/>
      </c>
    </row>
    <row r="386">
      <c r="A386" s="5">
        <v>310632.0</v>
      </c>
      <c r="B386" s="5" t="s">
        <v>393</v>
      </c>
      <c r="C386" s="6">
        <f t="array" ref="C386">XLOOKUP(A386, WorkforceSeniorityRank!A:A, WorkforceSeniorityRank!B:B, "", 0, 1)</f>
        <v>383</v>
      </c>
      <c r="D386" s="6" t="str">
        <f t="array" ref="D386">XLOOKUP(E386, RoleMaster!C:C, RoleMaster!H:H, "", 0, 1)</f>
        <v>687f3dde-d1ad-4f4b-8c60-91a31eefb0fc</v>
      </c>
      <c r="E386" s="6" t="str">
        <f t="array" ref="E386">XLOOKUP(A386, WorkforceRole!A:A, WorkforceRole!D:D, "", 0, 1)</f>
        <v>Tyre Trucker</v>
      </c>
      <c r="F386" s="7">
        <f t="array" ref="F386">XLOOKUP(A386, WorkforceCasualRank!A:A, WorkforceCasualRank!B:B, "", 0, 1)
</f>
        <v>144</v>
      </c>
      <c r="G386" s="8" t="str">
        <f t="array" ref="G386">XLOOKUP(H386, GradeMaster!A:A, GradeMaster!B:B, "", 0, 1)</f>
        <v>6bb027c9-c54d-45fc-9887-0bacc308d30a</v>
      </c>
      <c r="H386" s="6" t="str">
        <f t="array" ref="H386">XLOOKUP(A386, WorkforceGrade!A:A, WorkforceGrade!B:B, "", 0, 1)</f>
        <v>Grade 6</v>
      </c>
      <c r="I386" s="9" t="str">
        <f t="array" ref="I386">TEXTJOIN(",", TRUE, XLOOKUP(A386, WorkforceSkills!A:A, WorkforceSkills!C:C, "", 0, 1), XLOOKUP(A386, WorkforceSkills!A:A, WorkforceSkills!E:E, "", 0, 1), XLOOKUP(A386, WorkforceSkills!A:A, WorkforceSkills!G:G, "", 0, 1),  XLOOKUP(A386, WorkforceSkills!A:A, WorkforceSkills!I:I, "", 0, 1), XLOOKUP(A386, WorkforceSkills!A:A, WorkforceSkills!K:K, "", 0, 1), XLOOKUP(A386, WorkforceSkills!A:A, WorkforceSkills!M:M, "", 0, 1), XLOOKUP(A386, WorkforceSkills!A:A, WorkforceSkills!O:O, "", 0, 1), XLOOKUP(A386, WorkforceSkills!A:A, WorkforceSkills!Q:Q, "", 0, 1))
</f>
        <v/>
      </c>
    </row>
    <row r="387">
      <c r="A387" s="5">
        <v>310610.0</v>
      </c>
      <c r="B387" s="5" t="s">
        <v>394</v>
      </c>
      <c r="C387" s="6">
        <f t="array" ref="C387">XLOOKUP(A387, WorkforceSeniorityRank!A:A, WorkforceSeniorityRank!B:B, "", 0, 1)</f>
        <v>384</v>
      </c>
      <c r="D387" s="6" t="str">
        <f t="array" ref="D387">XLOOKUP(E387, RoleMaster!C:C, RoleMaster!H:H, "", 0, 1)</f>
        <v>687f3dde-d1ad-4f4b-8c60-91a31eefb0fc</v>
      </c>
      <c r="E387" s="6" t="str">
        <f t="array" ref="E387">XLOOKUP(A387, WorkforceRole!A:A, WorkforceRole!D:D, "", 0, 1)</f>
        <v>Tyre Trucker</v>
      </c>
      <c r="F387" s="7">
        <f t="array" ref="F387">XLOOKUP(A387, WorkforceCasualRank!A:A, WorkforceCasualRank!B:B, "", 0, 1)
</f>
        <v>145</v>
      </c>
      <c r="G387" s="8" t="str">
        <f t="array" ref="G387">XLOOKUP(H387, GradeMaster!A:A, GradeMaster!B:B, "", 0, 1)</f>
        <v>6bb027c9-c54d-45fc-9887-0bacc308d30a</v>
      </c>
      <c r="H387" s="6" t="str">
        <f t="array" ref="H387">XLOOKUP(A387, WorkforceGrade!A:A, WorkforceGrade!B:B, "", 0, 1)</f>
        <v>Grade 6</v>
      </c>
      <c r="I387" s="9" t="str">
        <f t="array" ref="I387">TEXTJOIN(",", TRUE, XLOOKUP(A387, WorkforceSkills!A:A, WorkforceSkills!C:C, "", 0, 1), XLOOKUP(A387, WorkforceSkills!A:A, WorkforceSkills!E:E, "", 0, 1), XLOOKUP(A387, WorkforceSkills!A:A, WorkforceSkills!G:G, "", 0, 1),  XLOOKUP(A387, WorkforceSkills!A:A, WorkforceSkills!I:I, "", 0, 1), XLOOKUP(A387, WorkforceSkills!A:A, WorkforceSkills!K:K, "", 0, 1), XLOOKUP(A387, WorkforceSkills!A:A, WorkforceSkills!M:M, "", 0, 1), XLOOKUP(A387, WorkforceSkills!A:A, WorkforceSkills!O:O, "", 0, 1), XLOOKUP(A387, WorkforceSkills!A:A, WorkforceSkills!Q:Q, "", 0, 1))
</f>
        <v/>
      </c>
    </row>
    <row r="388">
      <c r="A388" s="5">
        <v>310587.0</v>
      </c>
      <c r="B388" s="5" t="s">
        <v>395</v>
      </c>
      <c r="C388" s="6">
        <f t="array" ref="C388">XLOOKUP(A388, WorkforceSeniorityRank!A:A, WorkforceSeniorityRank!B:B, "", 0, 1)</f>
        <v>387</v>
      </c>
      <c r="D388" s="6" t="str">
        <f t="array" ref="D388">XLOOKUP(E388, RoleMaster!C:C, RoleMaster!H:H, "", 0, 1)</f>
        <v>687f3dde-d1ad-4f4b-8c60-91a31eefb0fc</v>
      </c>
      <c r="E388" s="6" t="str">
        <f t="array" ref="E388">XLOOKUP(A388, WorkforceRole!A:A, WorkforceRole!D:D, "", 0, 1)</f>
        <v>Tyre Trucker</v>
      </c>
      <c r="F388" s="7">
        <f t="array" ref="F388">XLOOKUP(A388, WorkforceCasualRank!A:A, WorkforceCasualRank!B:B, "", 0, 1)
</f>
        <v>146</v>
      </c>
      <c r="G388" s="8" t="str">
        <f t="array" ref="G388">XLOOKUP(H388, GradeMaster!A:A, GradeMaster!B:B, "", 0, 1)</f>
        <v>6bb027c9-c54d-45fc-9887-0bacc308d30a</v>
      </c>
      <c r="H388" s="6" t="str">
        <f t="array" ref="H388">XLOOKUP(A388, WorkforceGrade!A:A, WorkforceGrade!B:B, "", 0, 1)</f>
        <v>Grade 6</v>
      </c>
      <c r="I388" s="9" t="str">
        <f t="array" ref="I388">TEXTJOIN(",", TRUE, XLOOKUP(A388, WorkforceSkills!A:A, WorkforceSkills!C:C, "", 0, 1), XLOOKUP(A388, WorkforceSkills!A:A, WorkforceSkills!E:E, "", 0, 1), XLOOKUP(A388, WorkforceSkills!A:A, WorkforceSkills!G:G, "", 0, 1),  XLOOKUP(A388, WorkforceSkills!A:A, WorkforceSkills!I:I, "", 0, 1), XLOOKUP(A388, WorkforceSkills!A:A, WorkforceSkills!K:K, "", 0, 1), XLOOKUP(A388, WorkforceSkills!A:A, WorkforceSkills!M:M, "", 0, 1), XLOOKUP(A388, WorkforceSkills!A:A, WorkforceSkills!O:O, "", 0, 1), XLOOKUP(A388, WorkforceSkills!A:A, WorkforceSkills!Q:Q, "", 0, 1))
</f>
        <v/>
      </c>
    </row>
    <row r="389">
      <c r="A389" s="6"/>
      <c r="B389" s="6"/>
      <c r="C389" s="6"/>
      <c r="D389" s="6"/>
      <c r="E389" s="6"/>
      <c r="F389" s="6"/>
      <c r="G389" s="10"/>
      <c r="H389" s="6"/>
      <c r="I389" s="11"/>
    </row>
    <row r="390">
      <c r="A390" s="6"/>
      <c r="B390" s="6"/>
      <c r="C390" s="6"/>
      <c r="D390" s="6"/>
      <c r="E390" s="6"/>
      <c r="F390" s="6"/>
      <c r="G390" s="10"/>
      <c r="H390" s="6"/>
      <c r="I390" s="11"/>
    </row>
    <row r="391">
      <c r="A391" s="6"/>
      <c r="B391" s="6"/>
      <c r="C391" s="6"/>
      <c r="D391" s="6"/>
      <c r="E391" s="6"/>
      <c r="F391" s="6"/>
      <c r="G391" s="10"/>
      <c r="H391" s="6"/>
      <c r="I391" s="11"/>
    </row>
    <row r="392">
      <c r="A392" s="6"/>
      <c r="B392" s="6"/>
      <c r="C392" s="6"/>
      <c r="D392" s="6"/>
      <c r="E392" s="6"/>
      <c r="F392" s="6"/>
      <c r="G392" s="10"/>
      <c r="H392" s="6"/>
      <c r="I392" s="11"/>
    </row>
    <row r="393">
      <c r="A393" s="6"/>
      <c r="B393" s="6"/>
      <c r="C393" s="6"/>
      <c r="D393" s="6"/>
      <c r="E393" s="6"/>
      <c r="F393" s="6"/>
      <c r="G393" s="10"/>
      <c r="H393" s="6"/>
      <c r="I393" s="11"/>
    </row>
    <row r="394">
      <c r="A394" s="6"/>
      <c r="B394" s="6"/>
      <c r="C394" s="6"/>
      <c r="D394" s="6"/>
      <c r="E394" s="6"/>
      <c r="F394" s="6"/>
      <c r="G394" s="10"/>
      <c r="H394" s="6"/>
      <c r="I394" s="11"/>
    </row>
    <row r="395">
      <c r="A395" s="6"/>
      <c r="B395" s="6"/>
      <c r="C395" s="6"/>
      <c r="D395" s="6"/>
      <c r="E395" s="6"/>
      <c r="F395" s="6"/>
      <c r="G395" s="10"/>
      <c r="H395" s="6"/>
      <c r="I395" s="11"/>
    </row>
    <row r="396">
      <c r="A396" s="6"/>
      <c r="B396" s="6"/>
      <c r="C396" s="6"/>
      <c r="D396" s="6"/>
      <c r="E396" s="6"/>
      <c r="F396" s="6"/>
      <c r="G396" s="10"/>
      <c r="H396" s="6"/>
      <c r="I396" s="11"/>
    </row>
    <row r="397">
      <c r="A397" s="6"/>
      <c r="B397" s="6"/>
      <c r="C397" s="6"/>
      <c r="D397" s="6"/>
      <c r="E397" s="6"/>
      <c r="F397" s="6"/>
      <c r="G397" s="10"/>
      <c r="H397" s="6"/>
      <c r="I397" s="11"/>
    </row>
    <row r="398">
      <c r="A398" s="6"/>
      <c r="B398" s="6"/>
      <c r="C398" s="6"/>
      <c r="D398" s="6"/>
      <c r="E398" s="6"/>
      <c r="F398" s="6"/>
      <c r="G398" s="10"/>
      <c r="H398" s="6"/>
      <c r="I398" s="11"/>
    </row>
    <row r="399">
      <c r="A399" s="6"/>
      <c r="B399" s="6"/>
      <c r="C399" s="6"/>
      <c r="D399" s="6"/>
      <c r="E399" s="6"/>
      <c r="F399" s="6"/>
      <c r="G399" s="10"/>
      <c r="H399" s="6"/>
      <c r="I399" s="11"/>
    </row>
    <row r="400">
      <c r="A400" s="6"/>
      <c r="B400" s="6"/>
      <c r="C400" s="6"/>
      <c r="D400" s="6"/>
      <c r="E400" s="6"/>
      <c r="F400" s="6"/>
      <c r="G400" s="10"/>
      <c r="H400" s="6"/>
      <c r="I400" s="11"/>
    </row>
    <row r="401">
      <c r="A401" s="6"/>
      <c r="B401" s="6"/>
      <c r="C401" s="6"/>
      <c r="D401" s="6"/>
      <c r="E401" s="6"/>
      <c r="F401" s="6"/>
      <c r="G401" s="10"/>
      <c r="H401" s="6"/>
      <c r="I401" s="11"/>
    </row>
    <row r="402">
      <c r="A402" s="6"/>
      <c r="B402" s="6"/>
      <c r="C402" s="6"/>
      <c r="D402" s="6"/>
      <c r="E402" s="6"/>
      <c r="F402" s="6"/>
      <c r="G402" s="10"/>
      <c r="H402" s="6"/>
      <c r="I402" s="11"/>
    </row>
    <row r="403">
      <c r="A403" s="6"/>
      <c r="B403" s="6"/>
      <c r="C403" s="6"/>
      <c r="D403" s="6"/>
      <c r="E403" s="6"/>
      <c r="F403" s="6"/>
      <c r="G403" s="10"/>
      <c r="H403" s="6"/>
      <c r="I403" s="11"/>
    </row>
    <row r="404">
      <c r="A404" s="6"/>
      <c r="B404" s="6"/>
      <c r="C404" s="6"/>
      <c r="D404" s="6"/>
      <c r="E404" s="6"/>
      <c r="F404" s="6"/>
      <c r="G404" s="10"/>
      <c r="H404" s="6"/>
      <c r="I404" s="11"/>
    </row>
    <row r="405">
      <c r="A405" s="6"/>
      <c r="B405" s="6"/>
      <c r="C405" s="6"/>
      <c r="D405" s="6"/>
      <c r="E405" s="6"/>
      <c r="F405" s="6"/>
      <c r="G405" s="10"/>
      <c r="H405" s="6"/>
      <c r="I405" s="11"/>
    </row>
    <row r="406">
      <c r="A406" s="6"/>
      <c r="B406" s="6"/>
      <c r="C406" s="6"/>
      <c r="D406" s="6"/>
      <c r="E406" s="6"/>
      <c r="F406" s="6"/>
      <c r="G406" s="10"/>
      <c r="H406" s="6"/>
      <c r="I406" s="11"/>
    </row>
    <row r="407">
      <c r="A407" s="6"/>
      <c r="B407" s="6"/>
      <c r="C407" s="6"/>
      <c r="D407" s="6"/>
      <c r="E407" s="6"/>
      <c r="F407" s="6"/>
      <c r="G407" s="10"/>
      <c r="H407" s="6"/>
      <c r="I407" s="11"/>
    </row>
    <row r="408">
      <c r="A408" s="6"/>
      <c r="B408" s="6"/>
      <c r="C408" s="6"/>
      <c r="D408" s="6"/>
      <c r="E408" s="6"/>
      <c r="F408" s="6"/>
      <c r="G408" s="10"/>
      <c r="H408" s="6"/>
      <c r="I408" s="11"/>
    </row>
    <row r="409">
      <c r="A409" s="6"/>
      <c r="B409" s="6"/>
      <c r="C409" s="6"/>
      <c r="D409" s="6"/>
      <c r="E409" s="6"/>
      <c r="F409" s="6"/>
      <c r="G409" s="10"/>
      <c r="H409" s="6"/>
      <c r="I409" s="11"/>
    </row>
    <row r="410">
      <c r="A410" s="6"/>
      <c r="B410" s="6"/>
      <c r="C410" s="6"/>
      <c r="D410" s="6"/>
      <c r="E410" s="6"/>
      <c r="F410" s="6"/>
      <c r="G410" s="10"/>
      <c r="H410" s="6"/>
      <c r="I410" s="11"/>
    </row>
    <row r="411">
      <c r="A411" s="6"/>
      <c r="B411" s="6"/>
      <c r="C411" s="6"/>
      <c r="D411" s="6"/>
      <c r="E411" s="6"/>
      <c r="F411" s="6"/>
      <c r="G411" s="10"/>
      <c r="H411" s="6"/>
      <c r="I411" s="11"/>
    </row>
    <row r="412">
      <c r="A412" s="6"/>
      <c r="B412" s="6"/>
      <c r="C412" s="6"/>
      <c r="D412" s="6"/>
      <c r="E412" s="6"/>
      <c r="F412" s="6"/>
      <c r="G412" s="10"/>
      <c r="H412" s="6"/>
      <c r="I412" s="11"/>
    </row>
    <row r="413">
      <c r="A413" s="6"/>
      <c r="B413" s="6"/>
      <c r="C413" s="6"/>
      <c r="D413" s="6"/>
      <c r="E413" s="6"/>
      <c r="F413" s="6"/>
      <c r="G413" s="10"/>
      <c r="H413" s="6"/>
      <c r="I413" s="11"/>
    </row>
    <row r="414">
      <c r="A414" s="6"/>
      <c r="B414" s="6"/>
      <c r="C414" s="6"/>
      <c r="D414" s="6"/>
      <c r="E414" s="6"/>
      <c r="F414" s="6"/>
      <c r="G414" s="10"/>
      <c r="H414" s="6"/>
      <c r="I414" s="11"/>
    </row>
    <row r="415">
      <c r="A415" s="6"/>
      <c r="B415" s="6"/>
      <c r="C415" s="6"/>
      <c r="D415" s="6"/>
      <c r="E415" s="6"/>
      <c r="F415" s="6"/>
      <c r="G415" s="10"/>
      <c r="H415" s="6"/>
      <c r="I415" s="11"/>
    </row>
    <row r="416">
      <c r="A416" s="6"/>
      <c r="B416" s="6"/>
      <c r="C416" s="6"/>
      <c r="D416" s="6"/>
      <c r="E416" s="6"/>
      <c r="F416" s="6"/>
      <c r="G416" s="10"/>
      <c r="H416" s="6"/>
      <c r="I416" s="11"/>
    </row>
    <row r="417">
      <c r="A417" s="6"/>
      <c r="B417" s="6"/>
      <c r="C417" s="6"/>
      <c r="D417" s="6"/>
      <c r="E417" s="6"/>
      <c r="F417" s="6"/>
      <c r="G417" s="10"/>
      <c r="H417" s="6"/>
      <c r="I417" s="11"/>
    </row>
    <row r="418">
      <c r="A418" s="6"/>
      <c r="B418" s="6"/>
      <c r="C418" s="6"/>
      <c r="D418" s="6"/>
      <c r="E418" s="6"/>
      <c r="F418" s="6"/>
      <c r="G418" s="10"/>
      <c r="H418" s="6"/>
      <c r="I418" s="11"/>
    </row>
    <row r="419">
      <c r="A419" s="6"/>
      <c r="B419" s="6"/>
      <c r="C419" s="6"/>
      <c r="D419" s="6"/>
      <c r="E419" s="6"/>
      <c r="F419" s="6"/>
      <c r="G419" s="10"/>
      <c r="H419" s="6"/>
      <c r="I419" s="11"/>
    </row>
    <row r="420">
      <c r="A420" s="6"/>
      <c r="B420" s="6"/>
      <c r="C420" s="6"/>
      <c r="D420" s="6"/>
      <c r="E420" s="6"/>
      <c r="F420" s="6"/>
      <c r="G420" s="10"/>
      <c r="H420" s="6"/>
      <c r="I420" s="11"/>
    </row>
    <row r="421">
      <c r="A421" s="6"/>
      <c r="B421" s="6"/>
      <c r="C421" s="6"/>
      <c r="D421" s="6"/>
      <c r="E421" s="6"/>
      <c r="F421" s="6"/>
      <c r="G421" s="10"/>
      <c r="H421" s="6"/>
      <c r="I421" s="11"/>
    </row>
    <row r="422">
      <c r="A422" s="6"/>
      <c r="B422" s="6"/>
      <c r="C422" s="6"/>
      <c r="D422" s="6"/>
      <c r="E422" s="6"/>
      <c r="F422" s="6"/>
      <c r="G422" s="10"/>
      <c r="H422" s="6"/>
      <c r="I422" s="11"/>
    </row>
    <row r="423">
      <c r="A423" s="6"/>
      <c r="B423" s="6"/>
      <c r="C423" s="6"/>
      <c r="D423" s="6"/>
      <c r="E423" s="6"/>
      <c r="F423" s="6"/>
      <c r="G423" s="10"/>
      <c r="H423" s="6"/>
      <c r="I423" s="11"/>
    </row>
    <row r="424">
      <c r="A424" s="6"/>
      <c r="B424" s="6"/>
      <c r="C424" s="6"/>
      <c r="D424" s="6"/>
      <c r="E424" s="6"/>
      <c r="F424" s="6"/>
      <c r="G424" s="10"/>
      <c r="H424" s="6"/>
      <c r="I424" s="11"/>
    </row>
    <row r="425">
      <c r="A425" s="6"/>
      <c r="B425" s="6"/>
      <c r="C425" s="6"/>
      <c r="D425" s="6"/>
      <c r="E425" s="6"/>
      <c r="F425" s="6"/>
      <c r="G425" s="10"/>
      <c r="H425" s="6"/>
      <c r="I425" s="11"/>
    </row>
    <row r="426">
      <c r="A426" s="6"/>
      <c r="B426" s="6"/>
      <c r="C426" s="6"/>
      <c r="D426" s="6"/>
      <c r="E426" s="6"/>
      <c r="F426" s="6"/>
      <c r="G426" s="10"/>
      <c r="H426" s="6"/>
      <c r="I426" s="11"/>
    </row>
    <row r="427">
      <c r="A427" s="6"/>
      <c r="B427" s="6"/>
      <c r="C427" s="6"/>
      <c r="D427" s="6"/>
      <c r="E427" s="6"/>
      <c r="F427" s="6"/>
      <c r="G427" s="10"/>
      <c r="H427" s="6"/>
      <c r="I427" s="11"/>
    </row>
    <row r="428">
      <c r="A428" s="6"/>
      <c r="B428" s="6"/>
      <c r="C428" s="6"/>
      <c r="D428" s="6"/>
      <c r="E428" s="6"/>
      <c r="F428" s="6"/>
      <c r="G428" s="10"/>
      <c r="H428" s="6"/>
      <c r="I428" s="11"/>
    </row>
    <row r="429">
      <c r="A429" s="6"/>
      <c r="B429" s="6"/>
      <c r="C429" s="6"/>
      <c r="D429" s="6"/>
      <c r="E429" s="6"/>
      <c r="F429" s="6"/>
      <c r="G429" s="10"/>
      <c r="H429" s="6"/>
      <c r="I429" s="11"/>
    </row>
    <row r="430">
      <c r="A430" s="6"/>
      <c r="B430" s="6"/>
      <c r="C430" s="6"/>
      <c r="D430" s="6"/>
      <c r="E430" s="6"/>
      <c r="F430" s="6"/>
      <c r="G430" s="10"/>
      <c r="H430" s="6"/>
      <c r="I430" s="11"/>
    </row>
    <row r="431">
      <c r="A431" s="6"/>
      <c r="B431" s="6"/>
      <c r="C431" s="6"/>
      <c r="D431" s="6"/>
      <c r="E431" s="6"/>
      <c r="F431" s="6"/>
      <c r="G431" s="10"/>
      <c r="H431" s="6"/>
      <c r="I431" s="11"/>
    </row>
    <row r="432">
      <c r="A432" s="6"/>
      <c r="B432" s="6"/>
      <c r="C432" s="6"/>
      <c r="D432" s="6"/>
      <c r="E432" s="6"/>
      <c r="F432" s="6"/>
      <c r="G432" s="10"/>
      <c r="H432" s="6"/>
      <c r="I432" s="11"/>
    </row>
    <row r="433">
      <c r="A433" s="6"/>
      <c r="B433" s="6"/>
      <c r="C433" s="6"/>
      <c r="D433" s="6"/>
      <c r="E433" s="6"/>
      <c r="F433" s="6"/>
      <c r="G433" s="10"/>
      <c r="H433" s="6"/>
      <c r="I433" s="11"/>
    </row>
    <row r="434">
      <c r="A434" s="6"/>
      <c r="B434" s="6"/>
      <c r="C434" s="6"/>
      <c r="D434" s="6"/>
      <c r="E434" s="6"/>
      <c r="F434" s="6"/>
      <c r="G434" s="10"/>
      <c r="H434" s="6"/>
      <c r="I434" s="11"/>
    </row>
    <row r="435">
      <c r="A435" s="6"/>
      <c r="B435" s="6"/>
      <c r="C435" s="6"/>
      <c r="D435" s="6"/>
      <c r="E435" s="6"/>
      <c r="F435" s="6"/>
      <c r="G435" s="10"/>
      <c r="H435" s="6"/>
      <c r="I435" s="11"/>
    </row>
    <row r="436">
      <c r="A436" s="6"/>
      <c r="B436" s="6"/>
      <c r="C436" s="6"/>
      <c r="D436" s="6"/>
      <c r="E436" s="6"/>
      <c r="F436" s="6"/>
      <c r="G436" s="10"/>
      <c r="H436" s="6"/>
      <c r="I436" s="11"/>
    </row>
    <row r="437">
      <c r="A437" s="6"/>
      <c r="B437" s="6"/>
      <c r="C437" s="6"/>
      <c r="D437" s="6"/>
      <c r="E437" s="6"/>
      <c r="F437" s="6"/>
      <c r="G437" s="10"/>
      <c r="H437" s="6"/>
      <c r="I437" s="11"/>
    </row>
    <row r="438">
      <c r="A438" s="6"/>
      <c r="B438" s="6"/>
      <c r="C438" s="6"/>
      <c r="D438" s="6"/>
      <c r="E438" s="6"/>
      <c r="F438" s="6"/>
      <c r="G438" s="10"/>
      <c r="H438" s="6"/>
      <c r="I438" s="11"/>
    </row>
    <row r="439">
      <c r="A439" s="6"/>
      <c r="B439" s="6"/>
      <c r="C439" s="6"/>
      <c r="D439" s="6"/>
      <c r="E439" s="6"/>
      <c r="F439" s="6"/>
      <c r="G439" s="10"/>
      <c r="H439" s="6"/>
      <c r="I439" s="11"/>
    </row>
    <row r="440">
      <c r="A440" s="6"/>
      <c r="B440" s="6"/>
      <c r="C440" s="6"/>
      <c r="D440" s="6"/>
      <c r="E440" s="6"/>
      <c r="F440" s="6"/>
      <c r="G440" s="10"/>
      <c r="H440" s="6"/>
      <c r="I440" s="11"/>
    </row>
    <row r="441">
      <c r="A441" s="6"/>
      <c r="B441" s="6"/>
      <c r="C441" s="6"/>
      <c r="D441" s="6"/>
      <c r="E441" s="6"/>
      <c r="F441" s="6"/>
      <c r="G441" s="10"/>
      <c r="H441" s="6"/>
      <c r="I441" s="11"/>
    </row>
    <row r="442">
      <c r="A442" s="6"/>
      <c r="B442" s="6"/>
      <c r="C442" s="6"/>
      <c r="D442" s="6"/>
      <c r="E442" s="6"/>
      <c r="F442" s="6"/>
      <c r="G442" s="10"/>
      <c r="H442" s="6"/>
      <c r="I442" s="11"/>
    </row>
    <row r="443">
      <c r="A443" s="6"/>
      <c r="B443" s="6"/>
      <c r="C443" s="6"/>
      <c r="D443" s="6"/>
      <c r="E443" s="6"/>
      <c r="F443" s="6"/>
      <c r="G443" s="10"/>
      <c r="H443" s="6"/>
      <c r="I443" s="11"/>
    </row>
    <row r="444">
      <c r="A444" s="6"/>
      <c r="B444" s="6"/>
      <c r="C444" s="6"/>
      <c r="D444" s="6"/>
      <c r="E444" s="6"/>
      <c r="F444" s="6"/>
      <c r="G444" s="10"/>
      <c r="H444" s="6"/>
      <c r="I444" s="11"/>
    </row>
    <row r="445">
      <c r="A445" s="6"/>
      <c r="B445" s="6"/>
      <c r="C445" s="6"/>
      <c r="D445" s="6"/>
      <c r="E445" s="6"/>
      <c r="F445" s="6"/>
      <c r="G445" s="10"/>
      <c r="H445" s="6"/>
      <c r="I445" s="11"/>
    </row>
    <row r="446">
      <c r="A446" s="6"/>
      <c r="B446" s="6"/>
      <c r="C446" s="6"/>
      <c r="D446" s="6"/>
      <c r="E446" s="6"/>
      <c r="F446" s="6"/>
      <c r="G446" s="10"/>
      <c r="H446" s="6"/>
      <c r="I446" s="11"/>
    </row>
    <row r="447">
      <c r="A447" s="6"/>
      <c r="B447" s="6"/>
      <c r="C447" s="6"/>
      <c r="D447" s="6"/>
      <c r="E447" s="6"/>
      <c r="F447" s="6"/>
      <c r="G447" s="10"/>
      <c r="H447" s="6"/>
      <c r="I447" s="11"/>
    </row>
    <row r="448">
      <c r="A448" s="6"/>
      <c r="B448" s="6"/>
      <c r="C448" s="6"/>
      <c r="D448" s="6"/>
      <c r="E448" s="6"/>
      <c r="F448" s="6"/>
      <c r="G448" s="10"/>
      <c r="H448" s="6"/>
      <c r="I448" s="11"/>
    </row>
    <row r="449">
      <c r="A449" s="6"/>
      <c r="B449" s="6"/>
      <c r="C449" s="6"/>
      <c r="D449" s="6"/>
      <c r="E449" s="6"/>
      <c r="F449" s="6"/>
      <c r="G449" s="10"/>
      <c r="H449" s="6"/>
      <c r="I449" s="11"/>
    </row>
    <row r="450">
      <c r="A450" s="6"/>
      <c r="B450" s="6"/>
      <c r="C450" s="6"/>
      <c r="D450" s="6"/>
      <c r="E450" s="6"/>
      <c r="F450" s="6"/>
      <c r="G450" s="10"/>
      <c r="H450" s="6"/>
      <c r="I450" s="11"/>
    </row>
    <row r="451">
      <c r="A451" s="6"/>
      <c r="B451" s="6"/>
      <c r="C451" s="6"/>
      <c r="D451" s="6"/>
      <c r="E451" s="6"/>
      <c r="F451" s="6"/>
      <c r="G451" s="10"/>
      <c r="H451" s="6"/>
      <c r="I451" s="11"/>
    </row>
    <row r="452">
      <c r="A452" s="6"/>
      <c r="B452" s="6"/>
      <c r="C452" s="6"/>
      <c r="D452" s="6"/>
      <c r="E452" s="6"/>
      <c r="F452" s="6"/>
      <c r="G452" s="10"/>
      <c r="H452" s="6"/>
      <c r="I452" s="11"/>
    </row>
    <row r="453">
      <c r="A453" s="6"/>
      <c r="B453" s="6"/>
      <c r="C453" s="6"/>
      <c r="D453" s="6"/>
      <c r="E453" s="6"/>
      <c r="F453" s="6"/>
      <c r="G453" s="10"/>
      <c r="H453" s="6"/>
      <c r="I453" s="11"/>
    </row>
    <row r="454">
      <c r="A454" s="6"/>
      <c r="B454" s="6"/>
      <c r="C454" s="6"/>
      <c r="D454" s="6"/>
      <c r="E454" s="6"/>
      <c r="F454" s="6"/>
      <c r="G454" s="10"/>
      <c r="H454" s="6"/>
      <c r="I454" s="11"/>
    </row>
    <row r="455">
      <c r="A455" s="6"/>
      <c r="B455" s="6"/>
      <c r="C455" s="6"/>
      <c r="D455" s="6"/>
      <c r="E455" s="6"/>
      <c r="F455" s="6"/>
      <c r="G455" s="10"/>
      <c r="H455" s="6"/>
      <c r="I455" s="11"/>
    </row>
    <row r="456">
      <c r="A456" s="6"/>
      <c r="B456" s="6"/>
      <c r="C456" s="6"/>
      <c r="D456" s="6"/>
      <c r="E456" s="6"/>
      <c r="F456" s="6"/>
      <c r="G456" s="10"/>
      <c r="H456" s="6"/>
      <c r="I456" s="11"/>
    </row>
    <row r="457">
      <c r="A457" s="6"/>
      <c r="B457" s="6"/>
      <c r="C457" s="6"/>
      <c r="D457" s="6"/>
      <c r="E457" s="6"/>
      <c r="F457" s="6"/>
      <c r="G457" s="10"/>
      <c r="H457" s="6"/>
      <c r="I457" s="11"/>
    </row>
    <row r="458">
      <c r="A458" s="6"/>
      <c r="B458" s="6"/>
      <c r="C458" s="6"/>
      <c r="D458" s="6"/>
      <c r="E458" s="6"/>
      <c r="F458" s="6"/>
      <c r="G458" s="10"/>
      <c r="H458" s="6"/>
      <c r="I458" s="11"/>
    </row>
    <row r="459">
      <c r="A459" s="6"/>
      <c r="B459" s="6"/>
      <c r="C459" s="6"/>
      <c r="D459" s="6"/>
      <c r="E459" s="6"/>
      <c r="F459" s="6"/>
      <c r="G459" s="10"/>
      <c r="H459" s="6"/>
      <c r="I459" s="11"/>
    </row>
    <row r="460">
      <c r="A460" s="6"/>
      <c r="B460" s="6"/>
      <c r="C460" s="6"/>
      <c r="D460" s="6"/>
      <c r="E460" s="6"/>
      <c r="F460" s="6"/>
      <c r="G460" s="10"/>
      <c r="H460" s="6"/>
      <c r="I460" s="11"/>
    </row>
    <row r="461">
      <c r="A461" s="6"/>
      <c r="B461" s="6"/>
      <c r="C461" s="6"/>
      <c r="D461" s="6"/>
      <c r="E461" s="6"/>
      <c r="F461" s="6"/>
      <c r="G461" s="10"/>
      <c r="H461" s="6"/>
      <c r="I461" s="11"/>
    </row>
    <row r="462">
      <c r="A462" s="6"/>
      <c r="B462" s="6"/>
      <c r="C462" s="6"/>
      <c r="D462" s="6"/>
      <c r="E462" s="6"/>
      <c r="F462" s="6"/>
      <c r="G462" s="10"/>
      <c r="H462" s="6"/>
      <c r="I462" s="11"/>
    </row>
    <row r="463">
      <c r="A463" s="6"/>
      <c r="B463" s="6"/>
      <c r="C463" s="6"/>
      <c r="D463" s="6"/>
      <c r="E463" s="6"/>
      <c r="F463" s="6"/>
      <c r="G463" s="10"/>
      <c r="H463" s="6"/>
      <c r="I463" s="11"/>
    </row>
    <row r="464">
      <c r="A464" s="6"/>
      <c r="B464" s="6"/>
      <c r="C464" s="6"/>
      <c r="D464" s="6"/>
      <c r="E464" s="6"/>
      <c r="F464" s="6"/>
      <c r="G464" s="10"/>
      <c r="H464" s="6"/>
      <c r="I464" s="11"/>
    </row>
    <row r="465">
      <c r="A465" s="6"/>
      <c r="B465" s="6"/>
      <c r="C465" s="6"/>
      <c r="D465" s="6"/>
      <c r="E465" s="6"/>
      <c r="F465" s="6"/>
      <c r="G465" s="10"/>
      <c r="H465" s="6"/>
      <c r="I465" s="11"/>
    </row>
    <row r="466">
      <c r="A466" s="6"/>
      <c r="B466" s="6"/>
      <c r="C466" s="6"/>
      <c r="D466" s="6"/>
      <c r="E466" s="6"/>
      <c r="F466" s="6"/>
      <c r="G466" s="10"/>
      <c r="H466" s="6"/>
      <c r="I466" s="11"/>
    </row>
    <row r="467">
      <c r="A467" s="6"/>
      <c r="B467" s="6"/>
      <c r="C467" s="6"/>
      <c r="D467" s="6"/>
      <c r="E467" s="6"/>
      <c r="F467" s="6"/>
      <c r="G467" s="10"/>
      <c r="H467" s="6"/>
      <c r="I467" s="11"/>
    </row>
    <row r="468">
      <c r="A468" s="6"/>
      <c r="B468" s="6"/>
      <c r="C468" s="6"/>
      <c r="D468" s="6"/>
      <c r="E468" s="6"/>
      <c r="F468" s="6"/>
      <c r="G468" s="10"/>
      <c r="H468" s="6"/>
      <c r="I468" s="11"/>
    </row>
    <row r="469">
      <c r="A469" s="6"/>
      <c r="B469" s="6"/>
      <c r="C469" s="6"/>
      <c r="D469" s="6"/>
      <c r="E469" s="6"/>
      <c r="F469" s="6"/>
      <c r="G469" s="10"/>
      <c r="H469" s="6"/>
      <c r="I469" s="11"/>
    </row>
    <row r="470">
      <c r="A470" s="6"/>
      <c r="B470" s="6"/>
      <c r="C470" s="6"/>
      <c r="D470" s="6"/>
      <c r="E470" s="6"/>
      <c r="F470" s="6"/>
      <c r="G470" s="10"/>
      <c r="H470" s="6"/>
      <c r="I470" s="11"/>
    </row>
    <row r="471">
      <c r="A471" s="6"/>
      <c r="B471" s="6"/>
      <c r="C471" s="6"/>
      <c r="D471" s="6"/>
      <c r="E471" s="6"/>
      <c r="F471" s="6"/>
      <c r="G471" s="10"/>
      <c r="H471" s="6"/>
      <c r="I471" s="11"/>
    </row>
    <row r="472">
      <c r="A472" s="6"/>
      <c r="B472" s="6"/>
      <c r="C472" s="6"/>
      <c r="D472" s="6"/>
      <c r="E472" s="6"/>
      <c r="F472" s="6"/>
      <c r="G472" s="10"/>
      <c r="H472" s="6"/>
      <c r="I472" s="11"/>
    </row>
    <row r="473">
      <c r="A473" s="6"/>
      <c r="B473" s="6"/>
      <c r="C473" s="6"/>
      <c r="D473" s="6"/>
      <c r="E473" s="6"/>
      <c r="F473" s="6"/>
      <c r="G473" s="10"/>
      <c r="H473" s="6"/>
      <c r="I473" s="11"/>
    </row>
    <row r="474">
      <c r="A474" s="6"/>
      <c r="B474" s="6"/>
      <c r="C474" s="6"/>
      <c r="D474" s="6"/>
      <c r="E474" s="6"/>
      <c r="F474" s="6"/>
      <c r="G474" s="10"/>
      <c r="H474" s="6"/>
      <c r="I474" s="11"/>
    </row>
    <row r="475">
      <c r="A475" s="6"/>
      <c r="B475" s="6"/>
      <c r="C475" s="6"/>
      <c r="D475" s="6"/>
      <c r="E475" s="6"/>
      <c r="F475" s="6"/>
      <c r="G475" s="10"/>
      <c r="H475" s="6"/>
      <c r="I475" s="11"/>
    </row>
    <row r="476">
      <c r="A476" s="6"/>
      <c r="B476" s="6"/>
      <c r="C476" s="6"/>
      <c r="D476" s="6"/>
      <c r="E476" s="6"/>
      <c r="F476" s="6"/>
      <c r="G476" s="10"/>
      <c r="H476" s="6"/>
      <c r="I476" s="11"/>
    </row>
    <row r="477">
      <c r="A477" s="6"/>
      <c r="B477" s="6"/>
      <c r="C477" s="6"/>
      <c r="D477" s="6"/>
      <c r="E477" s="6"/>
      <c r="F477" s="6"/>
      <c r="G477" s="10"/>
      <c r="H477" s="6"/>
      <c r="I477" s="11"/>
    </row>
    <row r="478">
      <c r="A478" s="6"/>
      <c r="B478" s="6"/>
      <c r="C478" s="6"/>
      <c r="D478" s="6"/>
      <c r="E478" s="6"/>
      <c r="F478" s="6"/>
      <c r="G478" s="10"/>
      <c r="H478" s="6"/>
      <c r="I478" s="11"/>
    </row>
    <row r="479">
      <c r="A479" s="6"/>
      <c r="B479" s="6"/>
      <c r="C479" s="6"/>
      <c r="D479" s="6"/>
      <c r="E479" s="6"/>
      <c r="F479" s="6"/>
      <c r="G479" s="10"/>
      <c r="H479" s="6"/>
      <c r="I479" s="11"/>
    </row>
    <row r="480">
      <c r="A480" s="6"/>
      <c r="B480" s="6"/>
      <c r="C480" s="6"/>
      <c r="D480" s="6"/>
      <c r="E480" s="6"/>
      <c r="F480" s="6"/>
      <c r="G480" s="10"/>
      <c r="H480" s="6"/>
      <c r="I480" s="11"/>
    </row>
    <row r="481">
      <c r="A481" s="6"/>
      <c r="B481" s="6"/>
      <c r="C481" s="6"/>
      <c r="D481" s="6"/>
      <c r="E481" s="6"/>
      <c r="F481" s="6"/>
      <c r="G481" s="10"/>
      <c r="H481" s="6"/>
      <c r="I481" s="11"/>
    </row>
    <row r="482">
      <c r="A482" s="6"/>
      <c r="B482" s="6"/>
      <c r="C482" s="6"/>
      <c r="D482" s="6"/>
      <c r="E482" s="6"/>
      <c r="F482" s="6"/>
      <c r="G482" s="10"/>
      <c r="H482" s="6"/>
      <c r="I482" s="11"/>
    </row>
    <row r="483">
      <c r="A483" s="6"/>
      <c r="B483" s="6"/>
      <c r="C483" s="6"/>
      <c r="D483" s="6"/>
      <c r="E483" s="6"/>
      <c r="F483" s="6"/>
      <c r="G483" s="10"/>
      <c r="H483" s="6"/>
      <c r="I483" s="11"/>
    </row>
    <row r="484">
      <c r="A484" s="6"/>
      <c r="B484" s="6"/>
      <c r="C484" s="6"/>
      <c r="D484" s="6"/>
      <c r="E484" s="6"/>
      <c r="F484" s="6"/>
      <c r="G484" s="10"/>
      <c r="H484" s="6"/>
      <c r="I484" s="11"/>
    </row>
    <row r="485">
      <c r="A485" s="6"/>
      <c r="B485" s="6"/>
      <c r="C485" s="6"/>
      <c r="D485" s="6"/>
      <c r="E485" s="6"/>
      <c r="F485" s="6"/>
      <c r="G485" s="10"/>
      <c r="H485" s="6"/>
      <c r="I485" s="11"/>
    </row>
    <row r="486">
      <c r="A486" s="6"/>
      <c r="B486" s="6"/>
      <c r="C486" s="6"/>
      <c r="D486" s="6"/>
      <c r="E486" s="6"/>
      <c r="F486" s="6"/>
      <c r="G486" s="10"/>
      <c r="H486" s="6"/>
      <c r="I486" s="11"/>
    </row>
    <row r="487">
      <c r="A487" s="6"/>
      <c r="B487" s="6"/>
      <c r="C487" s="6"/>
      <c r="D487" s="6"/>
      <c r="E487" s="6"/>
      <c r="F487" s="6"/>
      <c r="G487" s="10"/>
      <c r="H487" s="6"/>
      <c r="I487" s="11"/>
    </row>
    <row r="488">
      <c r="A488" s="6"/>
      <c r="B488" s="6"/>
      <c r="C488" s="6"/>
      <c r="D488" s="6"/>
      <c r="E488" s="6"/>
      <c r="F488" s="6"/>
      <c r="G488" s="10"/>
      <c r="H488" s="6"/>
      <c r="I488" s="11"/>
    </row>
    <row r="489">
      <c r="A489" s="6"/>
      <c r="B489" s="6"/>
      <c r="C489" s="6"/>
      <c r="D489" s="6"/>
      <c r="E489" s="6"/>
      <c r="F489" s="6"/>
      <c r="G489" s="10"/>
      <c r="H489" s="6"/>
      <c r="I489" s="11"/>
    </row>
    <row r="490">
      <c r="A490" s="6"/>
      <c r="B490" s="6"/>
      <c r="C490" s="6"/>
      <c r="D490" s="6"/>
      <c r="E490" s="6"/>
      <c r="F490" s="6"/>
      <c r="G490" s="10"/>
      <c r="H490" s="6"/>
      <c r="I490" s="11"/>
    </row>
    <row r="491">
      <c r="A491" s="6"/>
      <c r="B491" s="6"/>
      <c r="C491" s="6"/>
      <c r="D491" s="6"/>
      <c r="E491" s="6"/>
      <c r="F491" s="6"/>
      <c r="G491" s="10"/>
      <c r="H491" s="6"/>
      <c r="I491" s="11"/>
    </row>
    <row r="492">
      <c r="A492" s="6"/>
      <c r="B492" s="6"/>
      <c r="C492" s="6"/>
      <c r="D492" s="6"/>
      <c r="E492" s="6"/>
      <c r="F492" s="6"/>
      <c r="G492" s="10"/>
      <c r="H492" s="6"/>
      <c r="I492" s="11"/>
    </row>
    <row r="493">
      <c r="A493" s="6"/>
      <c r="B493" s="6"/>
      <c r="C493" s="6"/>
      <c r="D493" s="6"/>
      <c r="E493" s="6"/>
      <c r="F493" s="6"/>
      <c r="G493" s="10"/>
      <c r="H493" s="6"/>
      <c r="I493" s="11"/>
    </row>
    <row r="494">
      <c r="A494" s="6"/>
      <c r="B494" s="6"/>
      <c r="C494" s="6"/>
      <c r="D494" s="6"/>
      <c r="E494" s="6"/>
      <c r="F494" s="6"/>
      <c r="G494" s="10"/>
      <c r="H494" s="6"/>
      <c r="I494" s="11"/>
    </row>
    <row r="495">
      <c r="A495" s="6"/>
      <c r="B495" s="6"/>
      <c r="C495" s="6"/>
      <c r="D495" s="6"/>
      <c r="E495" s="6"/>
      <c r="F495" s="6"/>
      <c r="G495" s="10"/>
      <c r="H495" s="6"/>
      <c r="I495" s="11"/>
    </row>
    <row r="496">
      <c r="A496" s="6"/>
      <c r="B496" s="6"/>
      <c r="C496" s="6"/>
      <c r="D496" s="6"/>
      <c r="E496" s="6"/>
      <c r="F496" s="6"/>
      <c r="G496" s="10"/>
      <c r="H496" s="6"/>
      <c r="I496" s="11"/>
    </row>
    <row r="497">
      <c r="A497" s="6"/>
      <c r="B497" s="6"/>
      <c r="C497" s="6"/>
      <c r="D497" s="6"/>
      <c r="E497" s="6"/>
      <c r="F497" s="6"/>
      <c r="G497" s="10"/>
      <c r="H497" s="6"/>
      <c r="I497" s="11"/>
    </row>
    <row r="498">
      <c r="A498" s="6"/>
      <c r="B498" s="6"/>
      <c r="C498" s="6"/>
      <c r="D498" s="6"/>
      <c r="E498" s="6"/>
      <c r="F498" s="6"/>
      <c r="G498" s="10"/>
      <c r="H498" s="6"/>
      <c r="I498" s="11"/>
    </row>
    <row r="499">
      <c r="A499" s="6"/>
      <c r="B499" s="6"/>
      <c r="C499" s="6"/>
      <c r="D499" s="6"/>
      <c r="E499" s="6"/>
      <c r="F499" s="6"/>
      <c r="G499" s="10"/>
      <c r="H499" s="6"/>
      <c r="I499" s="11"/>
    </row>
    <row r="500">
      <c r="A500" s="6"/>
      <c r="B500" s="6"/>
      <c r="C500" s="6"/>
      <c r="D500" s="6"/>
      <c r="E500" s="6"/>
      <c r="F500" s="6"/>
      <c r="G500" s="10"/>
      <c r="H500" s="6"/>
      <c r="I500" s="11"/>
    </row>
    <row r="501">
      <c r="A501" s="6"/>
      <c r="B501" s="6"/>
      <c r="C501" s="6"/>
      <c r="D501" s="6"/>
      <c r="E501" s="6"/>
      <c r="F501" s="6"/>
      <c r="G501" s="10"/>
      <c r="H501" s="6"/>
      <c r="I501" s="11"/>
    </row>
    <row r="502">
      <c r="A502" s="6"/>
      <c r="B502" s="6"/>
      <c r="C502" s="6"/>
      <c r="D502" s="6"/>
      <c r="E502" s="6"/>
      <c r="F502" s="6"/>
      <c r="G502" s="10"/>
      <c r="H502" s="6"/>
      <c r="I502" s="11"/>
    </row>
    <row r="503">
      <c r="A503" s="6"/>
      <c r="B503" s="6"/>
      <c r="C503" s="6"/>
      <c r="D503" s="6"/>
      <c r="E503" s="6"/>
      <c r="F503" s="6"/>
      <c r="G503" s="10"/>
      <c r="H503" s="6"/>
      <c r="I503" s="11"/>
    </row>
    <row r="504">
      <c r="A504" s="6"/>
      <c r="B504" s="6"/>
      <c r="C504" s="6"/>
      <c r="D504" s="6"/>
      <c r="E504" s="6"/>
      <c r="F504" s="6"/>
      <c r="G504" s="10"/>
      <c r="H504" s="6"/>
      <c r="I504" s="11"/>
    </row>
    <row r="505">
      <c r="A505" s="6"/>
      <c r="B505" s="6"/>
      <c r="C505" s="6"/>
      <c r="D505" s="6"/>
      <c r="E505" s="6"/>
      <c r="F505" s="6"/>
      <c r="G505" s="10"/>
      <c r="H505" s="6"/>
      <c r="I505" s="11"/>
    </row>
    <row r="506">
      <c r="A506" s="6"/>
      <c r="B506" s="6"/>
      <c r="C506" s="6"/>
      <c r="D506" s="6"/>
      <c r="E506" s="6"/>
      <c r="F506" s="6"/>
      <c r="G506" s="10"/>
      <c r="H506" s="6"/>
      <c r="I506" s="11"/>
    </row>
    <row r="507">
      <c r="A507" s="6"/>
      <c r="B507" s="6"/>
      <c r="C507" s="6"/>
      <c r="D507" s="6"/>
      <c r="E507" s="6"/>
      <c r="F507" s="6"/>
      <c r="G507" s="10"/>
      <c r="H507" s="6"/>
      <c r="I507" s="11"/>
    </row>
    <row r="508">
      <c r="A508" s="6"/>
      <c r="B508" s="6"/>
      <c r="C508" s="6"/>
      <c r="D508" s="6"/>
      <c r="E508" s="6"/>
      <c r="F508" s="6"/>
      <c r="G508" s="10"/>
      <c r="H508" s="6"/>
      <c r="I508" s="11"/>
    </row>
    <row r="509">
      <c r="A509" s="6"/>
      <c r="B509" s="6"/>
      <c r="C509" s="6"/>
      <c r="D509" s="6"/>
      <c r="E509" s="6"/>
      <c r="F509" s="6"/>
      <c r="G509" s="10"/>
      <c r="H509" s="6"/>
      <c r="I509" s="11"/>
    </row>
    <row r="510">
      <c r="A510" s="6"/>
      <c r="B510" s="6"/>
      <c r="C510" s="6"/>
      <c r="D510" s="6"/>
      <c r="E510" s="6"/>
      <c r="F510" s="6"/>
      <c r="G510" s="10"/>
      <c r="H510" s="6"/>
      <c r="I510" s="11"/>
    </row>
    <row r="511">
      <c r="A511" s="6"/>
      <c r="B511" s="6"/>
      <c r="C511" s="6"/>
      <c r="D511" s="6"/>
      <c r="E511" s="6"/>
      <c r="F511" s="6"/>
      <c r="G511" s="10"/>
      <c r="H511" s="6"/>
      <c r="I511" s="11"/>
    </row>
    <row r="512">
      <c r="A512" s="6"/>
      <c r="B512" s="6"/>
      <c r="C512" s="6"/>
      <c r="D512" s="6"/>
      <c r="E512" s="6"/>
      <c r="F512" s="6"/>
      <c r="G512" s="10"/>
      <c r="H512" s="6"/>
      <c r="I512" s="11"/>
    </row>
    <row r="513">
      <c r="A513" s="6"/>
      <c r="B513" s="6"/>
      <c r="C513" s="6"/>
      <c r="D513" s="6"/>
      <c r="E513" s="6"/>
      <c r="F513" s="6"/>
      <c r="G513" s="10"/>
      <c r="H513" s="6"/>
      <c r="I513" s="11"/>
    </row>
    <row r="514">
      <c r="A514" s="6"/>
      <c r="B514" s="6"/>
      <c r="C514" s="6"/>
      <c r="D514" s="6"/>
      <c r="E514" s="6"/>
      <c r="F514" s="6"/>
      <c r="G514" s="10"/>
      <c r="H514" s="6"/>
      <c r="I514" s="11"/>
    </row>
    <row r="515">
      <c r="A515" s="6"/>
      <c r="B515" s="6"/>
      <c r="C515" s="6"/>
      <c r="D515" s="6"/>
      <c r="E515" s="6"/>
      <c r="F515" s="6"/>
      <c r="G515" s="10"/>
      <c r="H515" s="6"/>
      <c r="I515" s="11"/>
    </row>
    <row r="516">
      <c r="A516" s="6"/>
      <c r="B516" s="6"/>
      <c r="C516" s="6"/>
      <c r="D516" s="6"/>
      <c r="E516" s="6"/>
      <c r="F516" s="6"/>
      <c r="G516" s="10"/>
      <c r="H516" s="6"/>
      <c r="I516" s="11"/>
    </row>
    <row r="517">
      <c r="A517" s="6"/>
      <c r="B517" s="6"/>
      <c r="C517" s="6"/>
      <c r="D517" s="6"/>
      <c r="E517" s="6"/>
      <c r="F517" s="6"/>
      <c r="G517" s="10"/>
      <c r="H517" s="6"/>
      <c r="I517" s="11"/>
    </row>
    <row r="518">
      <c r="A518" s="6"/>
      <c r="B518" s="6"/>
      <c r="C518" s="6"/>
      <c r="D518" s="6"/>
      <c r="E518" s="6"/>
      <c r="F518" s="6"/>
      <c r="G518" s="10"/>
      <c r="H518" s="6"/>
      <c r="I518" s="11"/>
    </row>
    <row r="519">
      <c r="A519" s="6"/>
      <c r="B519" s="6"/>
      <c r="C519" s="6"/>
      <c r="D519" s="6"/>
      <c r="E519" s="6"/>
      <c r="F519" s="6"/>
      <c r="G519" s="10"/>
      <c r="H519" s="6"/>
      <c r="I519" s="11"/>
    </row>
    <row r="520">
      <c r="A520" s="6"/>
      <c r="B520" s="6"/>
      <c r="C520" s="6"/>
      <c r="D520" s="6"/>
      <c r="E520" s="6"/>
      <c r="F520" s="6"/>
      <c r="G520" s="10"/>
      <c r="H520" s="6"/>
      <c r="I520" s="11"/>
    </row>
    <row r="521">
      <c r="A521" s="6"/>
      <c r="B521" s="6"/>
      <c r="C521" s="6"/>
      <c r="D521" s="6"/>
      <c r="E521" s="6"/>
      <c r="F521" s="6"/>
      <c r="G521" s="10"/>
      <c r="H521" s="6"/>
      <c r="I521" s="11"/>
    </row>
    <row r="522">
      <c r="A522" s="6"/>
      <c r="B522" s="6"/>
      <c r="C522" s="6"/>
      <c r="D522" s="6"/>
      <c r="E522" s="6"/>
      <c r="F522" s="6"/>
      <c r="G522" s="10"/>
      <c r="H522" s="6"/>
      <c r="I522" s="11"/>
    </row>
    <row r="523">
      <c r="A523" s="6"/>
      <c r="B523" s="6"/>
      <c r="C523" s="6"/>
      <c r="D523" s="6"/>
      <c r="E523" s="6"/>
      <c r="F523" s="6"/>
      <c r="G523" s="10"/>
      <c r="H523" s="6"/>
      <c r="I523" s="11"/>
    </row>
    <row r="524">
      <c r="A524" s="6"/>
      <c r="B524" s="6"/>
      <c r="C524" s="6"/>
      <c r="D524" s="6"/>
      <c r="E524" s="6"/>
      <c r="F524" s="6"/>
      <c r="G524" s="10"/>
      <c r="H524" s="6"/>
      <c r="I524" s="11"/>
    </row>
    <row r="525">
      <c r="A525" s="6"/>
      <c r="B525" s="6"/>
      <c r="C525" s="6"/>
      <c r="D525" s="6"/>
      <c r="E525" s="6"/>
      <c r="F525" s="6"/>
      <c r="G525" s="10"/>
      <c r="H525" s="6"/>
      <c r="I525" s="11"/>
    </row>
    <row r="526">
      <c r="A526" s="6"/>
      <c r="B526" s="6"/>
      <c r="C526" s="6"/>
      <c r="D526" s="6"/>
      <c r="E526" s="6"/>
      <c r="F526" s="6"/>
      <c r="G526" s="10"/>
      <c r="H526" s="6"/>
      <c r="I526" s="11"/>
    </row>
    <row r="527">
      <c r="A527" s="6"/>
      <c r="B527" s="6"/>
      <c r="C527" s="6"/>
      <c r="D527" s="6"/>
      <c r="E527" s="6"/>
      <c r="F527" s="6"/>
      <c r="G527" s="10"/>
      <c r="H527" s="6"/>
      <c r="I527" s="11"/>
    </row>
    <row r="528">
      <c r="A528" s="6"/>
      <c r="B528" s="6"/>
      <c r="C528" s="6"/>
      <c r="D528" s="6"/>
      <c r="E528" s="6"/>
      <c r="F528" s="6"/>
      <c r="G528" s="10"/>
      <c r="H528" s="6"/>
      <c r="I528" s="11"/>
    </row>
    <row r="529">
      <c r="A529" s="6"/>
      <c r="B529" s="6"/>
      <c r="C529" s="6"/>
      <c r="D529" s="6"/>
      <c r="E529" s="6"/>
      <c r="F529" s="6"/>
      <c r="G529" s="10"/>
      <c r="H529" s="6"/>
      <c r="I529" s="11"/>
    </row>
    <row r="530">
      <c r="A530" s="6"/>
      <c r="B530" s="6"/>
      <c r="C530" s="6"/>
      <c r="D530" s="6"/>
      <c r="E530" s="6"/>
      <c r="F530" s="6"/>
      <c r="G530" s="10"/>
      <c r="H530" s="6"/>
      <c r="I530" s="11"/>
    </row>
    <row r="531">
      <c r="A531" s="6"/>
      <c r="B531" s="6"/>
      <c r="C531" s="6"/>
      <c r="D531" s="6"/>
      <c r="E531" s="6"/>
      <c r="F531" s="6"/>
      <c r="G531" s="10"/>
      <c r="H531" s="6"/>
      <c r="I531" s="11"/>
    </row>
    <row r="532">
      <c r="A532" s="6"/>
      <c r="B532" s="6"/>
      <c r="C532" s="6"/>
      <c r="D532" s="6"/>
      <c r="E532" s="6"/>
      <c r="F532" s="6"/>
      <c r="G532" s="10"/>
      <c r="H532" s="6"/>
      <c r="I532" s="11"/>
    </row>
    <row r="533">
      <c r="A533" s="6"/>
      <c r="B533" s="6"/>
      <c r="C533" s="6"/>
      <c r="D533" s="6"/>
      <c r="E533" s="6"/>
      <c r="F533" s="6"/>
      <c r="G533" s="10"/>
      <c r="H533" s="6"/>
      <c r="I533" s="11"/>
    </row>
    <row r="534">
      <c r="A534" s="6"/>
      <c r="B534" s="6"/>
      <c r="C534" s="6"/>
      <c r="D534" s="6"/>
      <c r="E534" s="6"/>
      <c r="F534" s="6"/>
      <c r="G534" s="10"/>
      <c r="H534" s="6"/>
      <c r="I534" s="11"/>
    </row>
    <row r="535">
      <c r="A535" s="6"/>
      <c r="B535" s="6"/>
      <c r="C535" s="6"/>
      <c r="D535" s="6"/>
      <c r="E535" s="6"/>
      <c r="F535" s="6"/>
      <c r="G535" s="10"/>
      <c r="H535" s="6"/>
      <c r="I535" s="11"/>
    </row>
    <row r="536">
      <c r="A536" s="6"/>
      <c r="B536" s="6"/>
      <c r="C536" s="6"/>
      <c r="D536" s="6"/>
      <c r="E536" s="6"/>
      <c r="F536" s="6"/>
      <c r="G536" s="10"/>
      <c r="H536" s="6"/>
      <c r="I536" s="11"/>
    </row>
    <row r="537">
      <c r="A537" s="6"/>
      <c r="B537" s="6"/>
      <c r="C537" s="6"/>
      <c r="D537" s="6"/>
      <c r="E537" s="6"/>
      <c r="F537" s="6"/>
      <c r="G537" s="10"/>
      <c r="H537" s="6"/>
      <c r="I537" s="11"/>
    </row>
    <row r="538">
      <c r="A538" s="6"/>
      <c r="B538" s="6"/>
      <c r="C538" s="6"/>
      <c r="D538" s="6"/>
      <c r="E538" s="6"/>
      <c r="F538" s="6"/>
      <c r="G538" s="10"/>
      <c r="H538" s="6"/>
      <c r="I538" s="11"/>
    </row>
    <row r="539">
      <c r="A539" s="6"/>
      <c r="B539" s="6"/>
      <c r="C539" s="6"/>
      <c r="D539" s="6"/>
      <c r="E539" s="6"/>
      <c r="F539" s="6"/>
      <c r="G539" s="10"/>
      <c r="H539" s="6"/>
      <c r="I539" s="11"/>
    </row>
    <row r="540">
      <c r="A540" s="6"/>
      <c r="B540" s="6"/>
      <c r="C540" s="6"/>
      <c r="D540" s="6"/>
      <c r="E540" s="6"/>
      <c r="F540" s="6"/>
      <c r="G540" s="10"/>
      <c r="H540" s="6"/>
      <c r="I540" s="11"/>
    </row>
    <row r="541">
      <c r="A541" s="6"/>
      <c r="B541" s="6"/>
      <c r="C541" s="6"/>
      <c r="D541" s="6"/>
      <c r="E541" s="6"/>
      <c r="F541" s="6"/>
      <c r="G541" s="10"/>
      <c r="H541" s="6"/>
      <c r="I541" s="11"/>
    </row>
    <row r="542">
      <c r="A542" s="6"/>
      <c r="B542" s="6"/>
      <c r="C542" s="6"/>
      <c r="D542" s="6"/>
      <c r="E542" s="6"/>
      <c r="F542" s="6"/>
      <c r="G542" s="10"/>
      <c r="H542" s="6"/>
      <c r="I542" s="11"/>
    </row>
    <row r="543">
      <c r="A543" s="6"/>
      <c r="B543" s="6"/>
      <c r="C543" s="6"/>
      <c r="D543" s="6"/>
      <c r="E543" s="6"/>
      <c r="F543" s="6"/>
      <c r="G543" s="10"/>
      <c r="H543" s="6"/>
      <c r="I543" s="11"/>
    </row>
    <row r="544">
      <c r="A544" s="6"/>
      <c r="B544" s="6"/>
      <c r="C544" s="6"/>
      <c r="D544" s="6"/>
      <c r="E544" s="6"/>
      <c r="F544" s="6"/>
      <c r="G544" s="10"/>
      <c r="H544" s="6"/>
      <c r="I544" s="11"/>
    </row>
    <row r="545">
      <c r="A545" s="6"/>
      <c r="B545" s="6"/>
      <c r="C545" s="6"/>
      <c r="D545" s="6"/>
      <c r="E545" s="6"/>
      <c r="F545" s="6"/>
      <c r="G545" s="10"/>
      <c r="H545" s="6"/>
      <c r="I545" s="11"/>
    </row>
    <row r="546">
      <c r="A546" s="6"/>
      <c r="B546" s="6"/>
      <c r="C546" s="6"/>
      <c r="D546" s="6"/>
      <c r="E546" s="6"/>
      <c r="F546" s="6"/>
      <c r="G546" s="10"/>
      <c r="H546" s="6"/>
      <c r="I546" s="11"/>
    </row>
    <row r="547">
      <c r="A547" s="6"/>
      <c r="B547" s="6"/>
      <c r="C547" s="6"/>
      <c r="D547" s="6"/>
      <c r="E547" s="6"/>
      <c r="F547" s="6"/>
      <c r="G547" s="10"/>
      <c r="H547" s="6"/>
      <c r="I547" s="11"/>
    </row>
    <row r="548">
      <c r="A548" s="6"/>
      <c r="B548" s="6"/>
      <c r="C548" s="6"/>
      <c r="D548" s="6"/>
      <c r="E548" s="6"/>
      <c r="F548" s="6"/>
      <c r="G548" s="10"/>
      <c r="H548" s="6"/>
      <c r="I548" s="11"/>
    </row>
    <row r="549">
      <c r="A549" s="6"/>
      <c r="B549" s="6"/>
      <c r="C549" s="6"/>
      <c r="D549" s="6"/>
      <c r="E549" s="6"/>
      <c r="F549" s="6"/>
      <c r="G549" s="10"/>
      <c r="H549" s="6"/>
      <c r="I549" s="11"/>
    </row>
    <row r="550">
      <c r="A550" s="6"/>
      <c r="B550" s="6"/>
      <c r="C550" s="6"/>
      <c r="D550" s="6"/>
      <c r="E550" s="6"/>
      <c r="F550" s="6"/>
      <c r="G550" s="10"/>
      <c r="H550" s="6"/>
      <c r="I550" s="11"/>
    </row>
    <row r="551">
      <c r="A551" s="6"/>
      <c r="B551" s="6"/>
      <c r="C551" s="6"/>
      <c r="D551" s="6"/>
      <c r="E551" s="6"/>
      <c r="F551" s="6"/>
      <c r="G551" s="10"/>
      <c r="H551" s="6"/>
      <c r="I551" s="11"/>
    </row>
    <row r="552">
      <c r="A552" s="6"/>
      <c r="B552" s="6"/>
      <c r="C552" s="6"/>
      <c r="D552" s="6"/>
      <c r="E552" s="6"/>
      <c r="F552" s="6"/>
      <c r="G552" s="10"/>
      <c r="H552" s="6"/>
      <c r="I552" s="11"/>
    </row>
    <row r="553">
      <c r="A553" s="6"/>
      <c r="B553" s="6"/>
      <c r="C553" s="6"/>
      <c r="D553" s="6"/>
      <c r="E553" s="6"/>
      <c r="F553" s="6"/>
      <c r="G553" s="10"/>
      <c r="H553" s="6"/>
      <c r="I553" s="11"/>
    </row>
    <row r="554">
      <c r="A554" s="6"/>
      <c r="B554" s="6"/>
      <c r="C554" s="6"/>
      <c r="D554" s="6"/>
      <c r="E554" s="6"/>
      <c r="F554" s="6"/>
      <c r="G554" s="10"/>
      <c r="H554" s="6"/>
      <c r="I554" s="11"/>
    </row>
    <row r="555">
      <c r="A555" s="6"/>
      <c r="B555" s="6"/>
      <c r="C555" s="6"/>
      <c r="D555" s="6"/>
      <c r="E555" s="6"/>
      <c r="F555" s="6"/>
      <c r="G555" s="10"/>
      <c r="H555" s="6"/>
      <c r="I555" s="11"/>
    </row>
    <row r="556">
      <c r="A556" s="6"/>
      <c r="B556" s="6"/>
      <c r="C556" s="6"/>
      <c r="D556" s="6"/>
      <c r="E556" s="6"/>
      <c r="F556" s="6"/>
      <c r="G556" s="10"/>
      <c r="H556" s="6"/>
      <c r="I556" s="11"/>
    </row>
    <row r="557">
      <c r="A557" s="6"/>
      <c r="B557" s="6"/>
      <c r="C557" s="6"/>
      <c r="D557" s="6"/>
      <c r="E557" s="6"/>
      <c r="F557" s="6"/>
      <c r="G557" s="10"/>
      <c r="H557" s="6"/>
      <c r="I557" s="11"/>
    </row>
    <row r="558">
      <c r="A558" s="6"/>
      <c r="B558" s="6"/>
      <c r="C558" s="6"/>
      <c r="D558" s="6"/>
      <c r="E558" s="6"/>
      <c r="F558" s="6"/>
      <c r="G558" s="10"/>
      <c r="H558" s="6"/>
      <c r="I558" s="11"/>
    </row>
    <row r="559">
      <c r="A559" s="6"/>
      <c r="B559" s="6"/>
      <c r="C559" s="6"/>
      <c r="D559" s="6"/>
      <c r="E559" s="6"/>
      <c r="F559" s="6"/>
      <c r="G559" s="10"/>
      <c r="H559" s="6"/>
      <c r="I559" s="11"/>
    </row>
    <row r="560">
      <c r="A560" s="6"/>
      <c r="B560" s="6"/>
      <c r="C560" s="6"/>
      <c r="D560" s="6"/>
      <c r="E560" s="6"/>
      <c r="F560" s="6"/>
      <c r="G560" s="10"/>
      <c r="H560" s="6"/>
      <c r="I560" s="11"/>
    </row>
    <row r="561">
      <c r="A561" s="6"/>
      <c r="B561" s="6"/>
      <c r="C561" s="6"/>
      <c r="D561" s="6"/>
      <c r="E561" s="6"/>
      <c r="F561" s="6"/>
      <c r="G561" s="10"/>
      <c r="H561" s="6"/>
      <c r="I561" s="11"/>
    </row>
    <row r="562">
      <c r="A562" s="6"/>
      <c r="B562" s="6"/>
      <c r="C562" s="6"/>
      <c r="D562" s="6"/>
      <c r="E562" s="6"/>
      <c r="F562" s="6"/>
      <c r="G562" s="10"/>
      <c r="H562" s="6"/>
      <c r="I562" s="11"/>
    </row>
    <row r="563">
      <c r="A563" s="6"/>
      <c r="B563" s="6"/>
      <c r="C563" s="6"/>
      <c r="D563" s="6"/>
      <c r="E563" s="6"/>
      <c r="F563" s="6"/>
      <c r="G563" s="10"/>
      <c r="H563" s="6"/>
      <c r="I563" s="11"/>
    </row>
    <row r="564">
      <c r="A564" s="6"/>
      <c r="B564" s="6"/>
      <c r="C564" s="6"/>
      <c r="D564" s="6"/>
      <c r="E564" s="6"/>
      <c r="F564" s="6"/>
      <c r="G564" s="10"/>
      <c r="H564" s="6"/>
      <c r="I564" s="11"/>
    </row>
    <row r="565">
      <c r="A565" s="6"/>
      <c r="B565" s="6"/>
      <c r="C565" s="6"/>
      <c r="D565" s="6"/>
      <c r="E565" s="6"/>
      <c r="F565" s="6"/>
      <c r="G565" s="10"/>
      <c r="H565" s="6"/>
      <c r="I565" s="11"/>
    </row>
    <row r="566">
      <c r="A566" s="6"/>
      <c r="B566" s="6"/>
      <c r="C566" s="6"/>
      <c r="D566" s="6"/>
      <c r="E566" s="6"/>
      <c r="F566" s="6"/>
      <c r="G566" s="10"/>
      <c r="H566" s="6"/>
      <c r="I566" s="11"/>
    </row>
    <row r="567">
      <c r="A567" s="6"/>
      <c r="B567" s="6"/>
      <c r="C567" s="6"/>
      <c r="D567" s="6"/>
      <c r="E567" s="6"/>
      <c r="F567" s="6"/>
      <c r="G567" s="10"/>
      <c r="H567" s="6"/>
      <c r="I567" s="11"/>
    </row>
    <row r="568">
      <c r="A568" s="6"/>
      <c r="B568" s="6"/>
      <c r="C568" s="6"/>
      <c r="D568" s="6"/>
      <c r="E568" s="6"/>
      <c r="F568" s="6"/>
      <c r="G568" s="10"/>
      <c r="H568" s="6"/>
      <c r="I568" s="11"/>
    </row>
    <row r="569">
      <c r="A569" s="6"/>
      <c r="B569" s="6"/>
      <c r="C569" s="6"/>
      <c r="D569" s="6"/>
      <c r="E569" s="6"/>
      <c r="F569" s="6"/>
      <c r="G569" s="10"/>
      <c r="H569" s="6"/>
      <c r="I569" s="11"/>
    </row>
    <row r="570">
      <c r="A570" s="6"/>
      <c r="B570" s="6"/>
      <c r="C570" s="6"/>
      <c r="D570" s="6"/>
      <c r="E570" s="6"/>
      <c r="F570" s="6"/>
      <c r="G570" s="10"/>
      <c r="H570" s="6"/>
      <c r="I570" s="11"/>
    </row>
    <row r="571">
      <c r="A571" s="6"/>
      <c r="B571" s="6"/>
      <c r="C571" s="6"/>
      <c r="D571" s="6"/>
      <c r="E571" s="6"/>
      <c r="F571" s="6"/>
      <c r="G571" s="10"/>
      <c r="H571" s="6"/>
      <c r="I571" s="11"/>
    </row>
    <row r="572">
      <c r="A572" s="6"/>
      <c r="B572" s="6"/>
      <c r="C572" s="6"/>
      <c r="D572" s="6"/>
      <c r="E572" s="6"/>
      <c r="F572" s="6"/>
      <c r="G572" s="10"/>
      <c r="H572" s="6"/>
      <c r="I572" s="11"/>
    </row>
    <row r="573">
      <c r="A573" s="6"/>
      <c r="B573" s="6"/>
      <c r="C573" s="6"/>
      <c r="D573" s="6"/>
      <c r="E573" s="6"/>
      <c r="F573" s="6"/>
      <c r="G573" s="10"/>
      <c r="H573" s="6"/>
      <c r="I573" s="11"/>
    </row>
    <row r="574">
      <c r="A574" s="6"/>
      <c r="B574" s="6"/>
      <c r="C574" s="6"/>
      <c r="D574" s="6"/>
      <c r="E574" s="6"/>
      <c r="F574" s="6"/>
      <c r="G574" s="10"/>
      <c r="H574" s="6"/>
      <c r="I574" s="11"/>
    </row>
    <row r="575">
      <c r="A575" s="6"/>
      <c r="B575" s="6"/>
      <c r="C575" s="6"/>
      <c r="D575" s="6"/>
      <c r="E575" s="6"/>
      <c r="F575" s="6"/>
      <c r="G575" s="10"/>
      <c r="H575" s="6"/>
      <c r="I575" s="11"/>
    </row>
    <row r="576">
      <c r="A576" s="6"/>
      <c r="B576" s="6"/>
      <c r="C576" s="6"/>
      <c r="D576" s="6"/>
      <c r="E576" s="6"/>
      <c r="F576" s="6"/>
      <c r="G576" s="10"/>
      <c r="H576" s="6"/>
      <c r="I576" s="11"/>
    </row>
    <row r="577">
      <c r="A577" s="6"/>
      <c r="B577" s="6"/>
      <c r="C577" s="6"/>
      <c r="D577" s="6"/>
      <c r="E577" s="6"/>
      <c r="F577" s="6"/>
      <c r="G577" s="10"/>
      <c r="H577" s="6"/>
      <c r="I577" s="11"/>
    </row>
    <row r="578">
      <c r="A578" s="6"/>
      <c r="B578" s="6"/>
      <c r="C578" s="6"/>
      <c r="D578" s="6"/>
      <c r="E578" s="6"/>
      <c r="F578" s="6"/>
      <c r="G578" s="10"/>
      <c r="H578" s="6"/>
      <c r="I578" s="11"/>
    </row>
    <row r="579">
      <c r="A579" s="6"/>
      <c r="B579" s="6"/>
      <c r="C579" s="6"/>
      <c r="D579" s="6"/>
      <c r="E579" s="6"/>
      <c r="F579" s="6"/>
      <c r="G579" s="10"/>
      <c r="H579" s="6"/>
      <c r="I579" s="11"/>
    </row>
    <row r="580">
      <c r="A580" s="6"/>
      <c r="B580" s="6"/>
      <c r="C580" s="6"/>
      <c r="D580" s="6"/>
      <c r="E580" s="6"/>
      <c r="F580" s="6"/>
      <c r="G580" s="10"/>
      <c r="H580" s="6"/>
      <c r="I580" s="11"/>
    </row>
    <row r="581">
      <c r="A581" s="6"/>
      <c r="B581" s="6"/>
      <c r="C581" s="6"/>
      <c r="D581" s="6"/>
      <c r="E581" s="6"/>
      <c r="F581" s="6"/>
      <c r="G581" s="10"/>
      <c r="H581" s="6"/>
      <c r="I581" s="11"/>
    </row>
    <row r="582">
      <c r="A582" s="6"/>
      <c r="B582" s="6"/>
      <c r="C582" s="6"/>
      <c r="D582" s="6"/>
      <c r="E582" s="6"/>
      <c r="F582" s="6"/>
      <c r="G582" s="10"/>
      <c r="H582" s="6"/>
      <c r="I582" s="11"/>
    </row>
    <row r="583">
      <c r="A583" s="6"/>
      <c r="B583" s="6"/>
      <c r="C583" s="6"/>
      <c r="D583" s="6"/>
      <c r="E583" s="6"/>
      <c r="F583" s="6"/>
      <c r="G583" s="10"/>
      <c r="H583" s="6"/>
      <c r="I583" s="11"/>
    </row>
    <row r="584">
      <c r="A584" s="6"/>
      <c r="B584" s="6"/>
      <c r="C584" s="6"/>
      <c r="D584" s="6"/>
      <c r="E584" s="6"/>
      <c r="F584" s="6"/>
      <c r="G584" s="10"/>
      <c r="H584" s="6"/>
      <c r="I584" s="11"/>
    </row>
    <row r="585">
      <c r="A585" s="6"/>
      <c r="B585" s="6"/>
      <c r="C585" s="6"/>
      <c r="D585" s="6"/>
      <c r="E585" s="6"/>
      <c r="F585" s="6"/>
      <c r="G585" s="10"/>
      <c r="H585" s="6"/>
      <c r="I585" s="11"/>
    </row>
    <row r="586">
      <c r="A586" s="6"/>
      <c r="B586" s="6"/>
      <c r="C586" s="6"/>
      <c r="D586" s="6"/>
      <c r="E586" s="6"/>
      <c r="F586" s="6"/>
      <c r="G586" s="10"/>
      <c r="H586" s="6"/>
      <c r="I586" s="11"/>
    </row>
    <row r="587">
      <c r="A587" s="6"/>
      <c r="B587" s="6"/>
      <c r="C587" s="6"/>
      <c r="D587" s="6"/>
      <c r="E587" s="6"/>
      <c r="F587" s="6"/>
      <c r="G587" s="10"/>
      <c r="H587" s="6"/>
      <c r="I587" s="11"/>
    </row>
    <row r="588">
      <c r="A588" s="6"/>
      <c r="B588" s="6"/>
      <c r="C588" s="6"/>
      <c r="D588" s="6"/>
      <c r="E588" s="6"/>
      <c r="F588" s="6"/>
      <c r="G588" s="10"/>
      <c r="H588" s="6"/>
      <c r="I588" s="11"/>
    </row>
    <row r="589">
      <c r="A589" s="6"/>
      <c r="B589" s="6"/>
      <c r="C589" s="6"/>
      <c r="D589" s="6"/>
      <c r="E589" s="6"/>
      <c r="F589" s="6"/>
      <c r="G589" s="10"/>
      <c r="H589" s="6"/>
      <c r="I589" s="11"/>
    </row>
    <row r="590">
      <c r="A590" s="6"/>
      <c r="B590" s="6"/>
      <c r="C590" s="6"/>
      <c r="D590" s="6"/>
      <c r="E590" s="6"/>
      <c r="F590" s="6"/>
      <c r="G590" s="10"/>
      <c r="H590" s="6"/>
      <c r="I590" s="11"/>
    </row>
    <row r="591">
      <c r="A591" s="6"/>
      <c r="B591" s="6"/>
      <c r="C591" s="6"/>
      <c r="D591" s="6"/>
      <c r="E591" s="6"/>
      <c r="F591" s="6"/>
      <c r="G591" s="10"/>
      <c r="H591" s="6"/>
      <c r="I591" s="11"/>
    </row>
    <row r="592">
      <c r="A592" s="6"/>
      <c r="B592" s="6"/>
      <c r="C592" s="6"/>
      <c r="D592" s="6"/>
      <c r="E592" s="6"/>
      <c r="F592" s="6"/>
      <c r="G592" s="10"/>
      <c r="H592" s="6"/>
      <c r="I592" s="11"/>
    </row>
    <row r="593">
      <c r="A593" s="6"/>
      <c r="B593" s="6"/>
      <c r="C593" s="6"/>
      <c r="D593" s="6"/>
      <c r="E593" s="6"/>
      <c r="F593" s="6"/>
      <c r="G593" s="10"/>
      <c r="H593" s="6"/>
      <c r="I593" s="11"/>
    </row>
    <row r="594">
      <c r="A594" s="6"/>
      <c r="B594" s="6"/>
      <c r="C594" s="6"/>
      <c r="D594" s="6"/>
      <c r="E594" s="6"/>
      <c r="F594" s="6"/>
      <c r="G594" s="10"/>
      <c r="H594" s="6"/>
      <c r="I594" s="11"/>
    </row>
    <row r="595">
      <c r="A595" s="6"/>
      <c r="B595" s="6"/>
      <c r="C595" s="6"/>
      <c r="D595" s="6"/>
      <c r="E595" s="6"/>
      <c r="F595" s="6"/>
      <c r="G595" s="10"/>
      <c r="H595" s="6"/>
      <c r="I595" s="11"/>
    </row>
    <row r="596">
      <c r="A596" s="6"/>
      <c r="B596" s="6"/>
      <c r="C596" s="6"/>
      <c r="D596" s="6"/>
      <c r="E596" s="6"/>
      <c r="F596" s="6"/>
      <c r="G596" s="10"/>
      <c r="H596" s="6"/>
      <c r="I596" s="11"/>
    </row>
    <row r="597">
      <c r="A597" s="6"/>
      <c r="B597" s="6"/>
      <c r="C597" s="6"/>
      <c r="D597" s="6"/>
      <c r="E597" s="6"/>
      <c r="F597" s="6"/>
      <c r="G597" s="10"/>
      <c r="H597" s="6"/>
      <c r="I597" s="11"/>
    </row>
    <row r="598">
      <c r="A598" s="6"/>
      <c r="B598" s="6"/>
      <c r="C598" s="6"/>
      <c r="D598" s="6"/>
      <c r="E598" s="6"/>
      <c r="F598" s="6"/>
      <c r="G598" s="10"/>
      <c r="H598" s="6"/>
      <c r="I598" s="11"/>
    </row>
    <row r="599">
      <c r="A599" s="6"/>
      <c r="B599" s="6"/>
      <c r="C599" s="6"/>
      <c r="D599" s="6"/>
      <c r="E599" s="6"/>
      <c r="F599" s="6"/>
      <c r="G599" s="10"/>
      <c r="H599" s="6"/>
      <c r="I599" s="11"/>
    </row>
    <row r="600">
      <c r="A600" s="6"/>
      <c r="B600" s="6"/>
      <c r="C600" s="6"/>
      <c r="D600" s="6"/>
      <c r="E600" s="6"/>
      <c r="F600" s="6"/>
      <c r="G600" s="10"/>
      <c r="H600" s="6"/>
      <c r="I600" s="11"/>
    </row>
    <row r="601">
      <c r="A601" s="6"/>
      <c r="B601" s="6"/>
      <c r="C601" s="6"/>
      <c r="D601" s="6"/>
      <c r="E601" s="6"/>
      <c r="F601" s="6"/>
      <c r="G601" s="10"/>
      <c r="H601" s="6"/>
      <c r="I601" s="11"/>
    </row>
    <row r="602">
      <c r="A602" s="6"/>
      <c r="B602" s="6"/>
      <c r="C602" s="6"/>
      <c r="D602" s="6"/>
      <c r="E602" s="6"/>
      <c r="F602" s="6"/>
      <c r="G602" s="10"/>
      <c r="H602" s="6"/>
      <c r="I602" s="11"/>
    </row>
    <row r="603">
      <c r="A603" s="6"/>
      <c r="B603" s="6"/>
      <c r="C603" s="6"/>
      <c r="D603" s="6"/>
      <c r="E603" s="6"/>
      <c r="F603" s="6"/>
      <c r="G603" s="10"/>
      <c r="H603" s="6"/>
      <c r="I603" s="11"/>
    </row>
    <row r="604">
      <c r="A604" s="6"/>
      <c r="B604" s="6"/>
      <c r="C604" s="6"/>
      <c r="D604" s="6"/>
      <c r="E604" s="6"/>
      <c r="F604" s="6"/>
      <c r="G604" s="10"/>
      <c r="H604" s="6"/>
      <c r="I604" s="11"/>
    </row>
    <row r="605">
      <c r="A605" s="6"/>
      <c r="B605" s="6"/>
      <c r="C605" s="6"/>
      <c r="D605" s="6"/>
      <c r="E605" s="6"/>
      <c r="F605" s="6"/>
      <c r="G605" s="10"/>
      <c r="H605" s="6"/>
      <c r="I605" s="11"/>
    </row>
    <row r="606">
      <c r="A606" s="6"/>
      <c r="B606" s="6"/>
      <c r="C606" s="6"/>
      <c r="D606" s="6"/>
      <c r="E606" s="6"/>
      <c r="F606" s="6"/>
      <c r="G606" s="10"/>
      <c r="H606" s="6"/>
      <c r="I606" s="11"/>
    </row>
    <row r="607">
      <c r="A607" s="6"/>
      <c r="B607" s="6"/>
      <c r="C607" s="6"/>
      <c r="D607" s="6"/>
      <c r="E607" s="6"/>
      <c r="F607" s="6"/>
      <c r="G607" s="10"/>
      <c r="H607" s="6"/>
      <c r="I607" s="11"/>
    </row>
    <row r="608">
      <c r="A608" s="6"/>
      <c r="B608" s="6"/>
      <c r="C608" s="6"/>
      <c r="D608" s="6"/>
      <c r="E608" s="6"/>
      <c r="F608" s="6"/>
      <c r="G608" s="10"/>
      <c r="H608" s="6"/>
      <c r="I608" s="11"/>
    </row>
    <row r="609">
      <c r="A609" s="6"/>
      <c r="B609" s="6"/>
      <c r="C609" s="6"/>
      <c r="D609" s="6"/>
      <c r="E609" s="6"/>
      <c r="F609" s="6"/>
      <c r="G609" s="10"/>
      <c r="H609" s="6"/>
      <c r="I609" s="11"/>
    </row>
    <row r="610">
      <c r="A610" s="6"/>
      <c r="B610" s="6"/>
      <c r="C610" s="6"/>
      <c r="D610" s="6"/>
      <c r="E610" s="6"/>
      <c r="F610" s="6"/>
      <c r="G610" s="10"/>
      <c r="H610" s="6"/>
      <c r="I610" s="11"/>
    </row>
    <row r="611">
      <c r="A611" s="6"/>
      <c r="B611" s="6"/>
      <c r="C611" s="6"/>
      <c r="D611" s="6"/>
      <c r="E611" s="6"/>
      <c r="F611" s="6"/>
      <c r="G611" s="10"/>
      <c r="H611" s="6"/>
      <c r="I611" s="11"/>
    </row>
    <row r="612">
      <c r="A612" s="6"/>
      <c r="B612" s="6"/>
      <c r="C612" s="6"/>
      <c r="D612" s="6"/>
      <c r="E612" s="6"/>
      <c r="F612" s="6"/>
      <c r="G612" s="10"/>
      <c r="H612" s="6"/>
      <c r="I612" s="11"/>
    </row>
    <row r="613">
      <c r="A613" s="6"/>
      <c r="B613" s="6"/>
      <c r="C613" s="6"/>
      <c r="D613" s="6"/>
      <c r="E613" s="6"/>
      <c r="F613" s="6"/>
      <c r="G613" s="10"/>
      <c r="H613" s="6"/>
      <c r="I613" s="11"/>
    </row>
    <row r="614">
      <c r="A614" s="6"/>
      <c r="B614" s="6"/>
      <c r="C614" s="6"/>
      <c r="D614" s="6"/>
      <c r="E614" s="6"/>
      <c r="F614" s="6"/>
      <c r="G614" s="10"/>
      <c r="H614" s="6"/>
      <c r="I614" s="11"/>
    </row>
    <row r="615">
      <c r="A615" s="6"/>
      <c r="B615" s="6"/>
      <c r="C615" s="6"/>
      <c r="D615" s="6"/>
      <c r="E615" s="6"/>
      <c r="F615" s="6"/>
      <c r="G615" s="10"/>
      <c r="H615" s="6"/>
      <c r="I615" s="11"/>
    </row>
    <row r="616">
      <c r="A616" s="6"/>
      <c r="B616" s="6"/>
      <c r="C616" s="6"/>
      <c r="D616" s="6"/>
      <c r="E616" s="6"/>
      <c r="F616" s="6"/>
      <c r="G616" s="10"/>
      <c r="H616" s="6"/>
      <c r="I616" s="11"/>
    </row>
    <row r="617">
      <c r="A617" s="6"/>
      <c r="B617" s="6"/>
      <c r="C617" s="6"/>
      <c r="D617" s="6"/>
      <c r="E617" s="6"/>
      <c r="F617" s="6"/>
      <c r="G617" s="10"/>
      <c r="H617" s="6"/>
      <c r="I617" s="11"/>
    </row>
    <row r="618">
      <c r="A618" s="6"/>
      <c r="B618" s="6"/>
      <c r="C618" s="6"/>
      <c r="D618" s="6"/>
      <c r="E618" s="6"/>
      <c r="F618" s="6"/>
      <c r="G618" s="10"/>
      <c r="H618" s="6"/>
      <c r="I618" s="11"/>
    </row>
    <row r="619">
      <c r="A619" s="6"/>
      <c r="B619" s="6"/>
      <c r="C619" s="6"/>
      <c r="D619" s="6"/>
      <c r="E619" s="6"/>
      <c r="F619" s="6"/>
      <c r="G619" s="10"/>
      <c r="H619" s="6"/>
      <c r="I619" s="11"/>
    </row>
    <row r="620">
      <c r="A620" s="6"/>
      <c r="B620" s="6"/>
      <c r="C620" s="6"/>
      <c r="D620" s="6"/>
      <c r="E620" s="6"/>
      <c r="F620" s="6"/>
      <c r="G620" s="10"/>
      <c r="H620" s="6"/>
      <c r="I620" s="11"/>
    </row>
    <row r="621">
      <c r="A621" s="6"/>
      <c r="B621" s="6"/>
      <c r="C621" s="6"/>
      <c r="D621" s="6"/>
      <c r="E621" s="6"/>
      <c r="F621" s="6"/>
      <c r="G621" s="10"/>
      <c r="H621" s="6"/>
      <c r="I621" s="11"/>
    </row>
    <row r="622">
      <c r="A622" s="6"/>
      <c r="B622" s="6"/>
      <c r="C622" s="6"/>
      <c r="D622" s="6"/>
      <c r="E622" s="6"/>
      <c r="F622" s="6"/>
      <c r="G622" s="10"/>
      <c r="H622" s="6"/>
      <c r="I622" s="11"/>
    </row>
    <row r="623">
      <c r="A623" s="6"/>
      <c r="B623" s="6"/>
      <c r="C623" s="6"/>
      <c r="D623" s="6"/>
      <c r="E623" s="6"/>
      <c r="F623" s="6"/>
      <c r="G623" s="10"/>
      <c r="H623" s="6"/>
      <c r="I623" s="11"/>
    </row>
    <row r="624">
      <c r="A624" s="6"/>
      <c r="B624" s="6"/>
      <c r="C624" s="6"/>
      <c r="D624" s="6"/>
      <c r="E624" s="6"/>
      <c r="F624" s="6"/>
      <c r="G624" s="10"/>
      <c r="H624" s="6"/>
      <c r="I624" s="11"/>
    </row>
    <row r="625">
      <c r="A625" s="6"/>
      <c r="B625" s="6"/>
      <c r="C625" s="6"/>
      <c r="D625" s="6"/>
      <c r="E625" s="6"/>
      <c r="F625" s="6"/>
      <c r="G625" s="10"/>
      <c r="H625" s="6"/>
      <c r="I625" s="11"/>
    </row>
    <row r="626">
      <c r="A626" s="6"/>
      <c r="B626" s="6"/>
      <c r="C626" s="6"/>
      <c r="D626" s="6"/>
      <c r="E626" s="6"/>
      <c r="F626" s="6"/>
      <c r="G626" s="10"/>
      <c r="H626" s="6"/>
      <c r="I626" s="11"/>
    </row>
    <row r="627">
      <c r="A627" s="6"/>
      <c r="B627" s="6"/>
      <c r="C627" s="6"/>
      <c r="D627" s="6"/>
      <c r="E627" s="6"/>
      <c r="F627" s="6"/>
      <c r="G627" s="10"/>
      <c r="H627" s="6"/>
      <c r="I627" s="11"/>
    </row>
    <row r="628">
      <c r="A628" s="6"/>
      <c r="B628" s="6"/>
      <c r="C628" s="6"/>
      <c r="D628" s="6"/>
      <c r="E628" s="6"/>
      <c r="F628" s="6"/>
      <c r="G628" s="10"/>
      <c r="H628" s="6"/>
      <c r="I628" s="11"/>
    </row>
    <row r="629">
      <c r="A629" s="6"/>
      <c r="B629" s="6"/>
      <c r="C629" s="6"/>
      <c r="D629" s="6"/>
      <c r="E629" s="6"/>
      <c r="F629" s="6"/>
      <c r="G629" s="10"/>
      <c r="H629" s="6"/>
      <c r="I629" s="11"/>
    </row>
    <row r="630">
      <c r="A630" s="6"/>
      <c r="B630" s="6"/>
      <c r="C630" s="6"/>
      <c r="D630" s="6"/>
      <c r="E630" s="6"/>
      <c r="F630" s="6"/>
      <c r="G630" s="10"/>
      <c r="H630" s="6"/>
      <c r="I630" s="11"/>
    </row>
    <row r="631">
      <c r="A631" s="6"/>
      <c r="B631" s="6"/>
      <c r="C631" s="6"/>
      <c r="D631" s="6"/>
      <c r="E631" s="6"/>
      <c r="F631" s="6"/>
      <c r="G631" s="10"/>
      <c r="H631" s="6"/>
      <c r="I631" s="11"/>
    </row>
    <row r="632">
      <c r="A632" s="6"/>
      <c r="B632" s="6"/>
      <c r="C632" s="6"/>
      <c r="D632" s="6"/>
      <c r="E632" s="6"/>
      <c r="F632" s="6"/>
      <c r="G632" s="10"/>
      <c r="H632" s="6"/>
      <c r="I632" s="11"/>
    </row>
    <row r="633">
      <c r="A633" s="6"/>
      <c r="B633" s="6"/>
      <c r="C633" s="6"/>
      <c r="D633" s="6"/>
      <c r="E633" s="6"/>
      <c r="F633" s="6"/>
      <c r="G633" s="10"/>
      <c r="H633" s="6"/>
      <c r="I633" s="11"/>
    </row>
    <row r="634">
      <c r="A634" s="6"/>
      <c r="B634" s="6"/>
      <c r="C634" s="6"/>
      <c r="D634" s="6"/>
      <c r="E634" s="6"/>
      <c r="F634" s="6"/>
      <c r="G634" s="10"/>
      <c r="H634" s="6"/>
      <c r="I634" s="11"/>
    </row>
    <row r="635">
      <c r="A635" s="6"/>
      <c r="B635" s="6"/>
      <c r="C635" s="6"/>
      <c r="D635" s="6"/>
      <c r="E635" s="6"/>
      <c r="F635" s="6"/>
      <c r="G635" s="10"/>
      <c r="H635" s="6"/>
      <c r="I635" s="11"/>
    </row>
    <row r="636">
      <c r="A636" s="6"/>
      <c r="B636" s="6"/>
      <c r="C636" s="6"/>
      <c r="D636" s="6"/>
      <c r="E636" s="6"/>
      <c r="F636" s="6"/>
      <c r="G636" s="10"/>
      <c r="H636" s="6"/>
      <c r="I636" s="11"/>
    </row>
    <row r="637">
      <c r="A637" s="6"/>
      <c r="B637" s="6"/>
      <c r="C637" s="6"/>
      <c r="D637" s="6"/>
      <c r="E637" s="6"/>
      <c r="F637" s="6"/>
      <c r="G637" s="10"/>
      <c r="H637" s="6"/>
      <c r="I637" s="11"/>
    </row>
    <row r="638">
      <c r="A638" s="6"/>
      <c r="B638" s="6"/>
      <c r="C638" s="6"/>
      <c r="D638" s="6"/>
      <c r="E638" s="6"/>
      <c r="F638" s="6"/>
      <c r="G638" s="10"/>
      <c r="H638" s="6"/>
      <c r="I638" s="11"/>
    </row>
    <row r="639">
      <c r="A639" s="6"/>
      <c r="B639" s="6"/>
      <c r="C639" s="6"/>
      <c r="D639" s="6"/>
      <c r="E639" s="6"/>
      <c r="F639" s="6"/>
      <c r="G639" s="10"/>
      <c r="H639" s="6"/>
      <c r="I639" s="11"/>
    </row>
    <row r="640">
      <c r="A640" s="6"/>
      <c r="B640" s="6"/>
      <c r="C640" s="6"/>
      <c r="D640" s="6"/>
      <c r="E640" s="6"/>
      <c r="F640" s="6"/>
      <c r="G640" s="10"/>
      <c r="H640" s="6"/>
      <c r="I640" s="11"/>
    </row>
    <row r="641">
      <c r="A641" s="6"/>
      <c r="B641" s="6"/>
      <c r="C641" s="6"/>
      <c r="D641" s="6"/>
      <c r="E641" s="6"/>
      <c r="F641" s="6"/>
      <c r="G641" s="10"/>
      <c r="H641" s="6"/>
      <c r="I641" s="11"/>
    </row>
    <row r="642">
      <c r="A642" s="6"/>
      <c r="B642" s="6"/>
      <c r="C642" s="6"/>
      <c r="D642" s="6"/>
      <c r="E642" s="6"/>
      <c r="F642" s="6"/>
      <c r="G642" s="10"/>
      <c r="H642" s="6"/>
      <c r="I642" s="11"/>
    </row>
    <row r="643">
      <c r="A643" s="6"/>
      <c r="B643" s="6"/>
      <c r="C643" s="6"/>
      <c r="D643" s="6"/>
      <c r="E643" s="6"/>
      <c r="F643" s="6"/>
      <c r="G643" s="10"/>
      <c r="H643" s="6"/>
      <c r="I643" s="11"/>
    </row>
    <row r="644">
      <c r="A644" s="6"/>
      <c r="B644" s="6"/>
      <c r="C644" s="6"/>
      <c r="D644" s="6"/>
      <c r="E644" s="6"/>
      <c r="F644" s="6"/>
      <c r="G644" s="10"/>
      <c r="H644" s="6"/>
      <c r="I644" s="11"/>
    </row>
    <row r="645">
      <c r="A645" s="6"/>
      <c r="B645" s="6"/>
      <c r="C645" s="6"/>
      <c r="D645" s="6"/>
      <c r="E645" s="6"/>
      <c r="F645" s="6"/>
      <c r="G645" s="10"/>
      <c r="H645" s="6"/>
      <c r="I645" s="11"/>
    </row>
    <row r="646">
      <c r="A646" s="6"/>
      <c r="B646" s="6"/>
      <c r="C646" s="6"/>
      <c r="D646" s="6"/>
      <c r="E646" s="6"/>
      <c r="F646" s="6"/>
      <c r="G646" s="10"/>
      <c r="H646" s="6"/>
      <c r="I646" s="11"/>
    </row>
    <row r="647">
      <c r="A647" s="6"/>
      <c r="B647" s="6"/>
      <c r="C647" s="6"/>
      <c r="D647" s="6"/>
      <c r="E647" s="6"/>
      <c r="F647" s="6"/>
      <c r="G647" s="10"/>
      <c r="H647" s="6"/>
      <c r="I647" s="11"/>
    </row>
    <row r="648">
      <c r="A648" s="6"/>
      <c r="B648" s="6"/>
      <c r="C648" s="6"/>
      <c r="D648" s="6"/>
      <c r="E648" s="6"/>
      <c r="F648" s="6"/>
      <c r="G648" s="10"/>
      <c r="H648" s="6"/>
      <c r="I648" s="11"/>
    </row>
    <row r="649">
      <c r="A649" s="6"/>
      <c r="B649" s="6"/>
      <c r="C649" s="6"/>
      <c r="D649" s="6"/>
      <c r="E649" s="6"/>
      <c r="F649" s="6"/>
      <c r="G649" s="10"/>
      <c r="H649" s="6"/>
      <c r="I649" s="11"/>
    </row>
    <row r="650">
      <c r="A650" s="6"/>
      <c r="B650" s="6"/>
      <c r="C650" s="6"/>
      <c r="D650" s="6"/>
      <c r="E650" s="6"/>
      <c r="F650" s="6"/>
      <c r="G650" s="10"/>
      <c r="H650" s="6"/>
      <c r="I650" s="11"/>
    </row>
    <row r="651">
      <c r="A651" s="6"/>
      <c r="B651" s="6"/>
      <c r="C651" s="6"/>
      <c r="D651" s="6"/>
      <c r="E651" s="6"/>
      <c r="F651" s="6"/>
      <c r="G651" s="10"/>
      <c r="H651" s="6"/>
      <c r="I651" s="11"/>
    </row>
    <row r="652">
      <c r="A652" s="6"/>
      <c r="B652" s="6"/>
      <c r="C652" s="6"/>
      <c r="D652" s="6"/>
      <c r="E652" s="6"/>
      <c r="F652" s="6"/>
      <c r="G652" s="10"/>
      <c r="H652" s="6"/>
      <c r="I652" s="11"/>
    </row>
    <row r="653">
      <c r="A653" s="6"/>
      <c r="B653" s="6"/>
      <c r="C653" s="6"/>
      <c r="D653" s="6"/>
      <c r="E653" s="6"/>
      <c r="F653" s="6"/>
      <c r="G653" s="10"/>
      <c r="H653" s="6"/>
      <c r="I653" s="11"/>
    </row>
    <row r="654">
      <c r="A654" s="6"/>
      <c r="B654" s="6"/>
      <c r="C654" s="6"/>
      <c r="D654" s="6"/>
      <c r="E654" s="6"/>
      <c r="F654" s="6"/>
      <c r="G654" s="10"/>
      <c r="H654" s="6"/>
      <c r="I654" s="11"/>
    </row>
    <row r="655">
      <c r="A655" s="6"/>
      <c r="B655" s="6"/>
      <c r="C655" s="6"/>
      <c r="D655" s="6"/>
      <c r="E655" s="6"/>
      <c r="F655" s="6"/>
      <c r="G655" s="10"/>
      <c r="H655" s="6"/>
      <c r="I655" s="11"/>
    </row>
    <row r="656">
      <c r="A656" s="6"/>
      <c r="B656" s="6"/>
      <c r="C656" s="6"/>
      <c r="D656" s="6"/>
      <c r="E656" s="6"/>
      <c r="F656" s="6"/>
      <c r="G656" s="10"/>
      <c r="H656" s="6"/>
      <c r="I656" s="11"/>
    </row>
    <row r="657">
      <c r="A657" s="6"/>
      <c r="B657" s="6"/>
      <c r="C657" s="6"/>
      <c r="D657" s="6"/>
      <c r="E657" s="6"/>
      <c r="F657" s="6"/>
      <c r="G657" s="10"/>
      <c r="H657" s="6"/>
      <c r="I657" s="11"/>
    </row>
    <row r="658">
      <c r="A658" s="6"/>
      <c r="B658" s="6"/>
      <c r="C658" s="6"/>
      <c r="D658" s="6"/>
      <c r="E658" s="6"/>
      <c r="F658" s="6"/>
      <c r="G658" s="10"/>
      <c r="H658" s="6"/>
      <c r="I658" s="11"/>
    </row>
    <row r="659">
      <c r="A659" s="6"/>
      <c r="B659" s="6"/>
      <c r="C659" s="6"/>
      <c r="D659" s="6"/>
      <c r="E659" s="6"/>
      <c r="F659" s="6"/>
      <c r="G659" s="10"/>
      <c r="H659" s="6"/>
      <c r="I659" s="11"/>
    </row>
    <row r="660">
      <c r="A660" s="6"/>
      <c r="B660" s="6"/>
      <c r="C660" s="6"/>
      <c r="D660" s="6"/>
      <c r="E660" s="6"/>
      <c r="F660" s="6"/>
      <c r="G660" s="10"/>
      <c r="H660" s="6"/>
      <c r="I660" s="11"/>
    </row>
    <row r="661">
      <c r="A661" s="6"/>
      <c r="B661" s="6"/>
      <c r="C661" s="6"/>
      <c r="D661" s="6"/>
      <c r="E661" s="6"/>
      <c r="F661" s="6"/>
      <c r="G661" s="10"/>
      <c r="H661" s="6"/>
      <c r="I661" s="11"/>
    </row>
    <row r="662">
      <c r="A662" s="6"/>
      <c r="B662" s="6"/>
      <c r="C662" s="6"/>
      <c r="D662" s="6"/>
      <c r="E662" s="6"/>
      <c r="F662" s="6"/>
      <c r="G662" s="10"/>
      <c r="H662" s="6"/>
      <c r="I662" s="11"/>
    </row>
    <row r="663">
      <c r="A663" s="6"/>
      <c r="B663" s="6"/>
      <c r="C663" s="6"/>
      <c r="D663" s="6"/>
      <c r="E663" s="6"/>
      <c r="F663" s="6"/>
      <c r="G663" s="10"/>
      <c r="H663" s="6"/>
      <c r="I663" s="11"/>
    </row>
    <row r="664">
      <c r="A664" s="6"/>
      <c r="B664" s="6"/>
      <c r="C664" s="6"/>
      <c r="D664" s="6"/>
      <c r="E664" s="6"/>
      <c r="F664" s="6"/>
      <c r="G664" s="10"/>
      <c r="H664" s="6"/>
      <c r="I664" s="11"/>
    </row>
    <row r="665">
      <c r="A665" s="6"/>
      <c r="B665" s="6"/>
      <c r="C665" s="6"/>
      <c r="D665" s="6"/>
      <c r="E665" s="6"/>
      <c r="F665" s="6"/>
      <c r="G665" s="10"/>
      <c r="H665" s="6"/>
      <c r="I665" s="11"/>
    </row>
    <row r="666">
      <c r="A666" s="6"/>
      <c r="B666" s="6"/>
      <c r="C666" s="6"/>
      <c r="D666" s="6"/>
      <c r="E666" s="6"/>
      <c r="F666" s="6"/>
      <c r="G666" s="10"/>
      <c r="H666" s="6"/>
      <c r="I666" s="11"/>
    </row>
    <row r="667">
      <c r="A667" s="6"/>
      <c r="B667" s="6"/>
      <c r="C667" s="6"/>
      <c r="D667" s="6"/>
      <c r="E667" s="6"/>
      <c r="F667" s="6"/>
      <c r="G667" s="10"/>
      <c r="H667" s="6"/>
      <c r="I667" s="11"/>
    </row>
    <row r="668">
      <c r="A668" s="6"/>
      <c r="B668" s="6"/>
      <c r="C668" s="6"/>
      <c r="D668" s="6"/>
      <c r="E668" s="6"/>
      <c r="F668" s="6"/>
      <c r="G668" s="10"/>
      <c r="H668" s="6"/>
      <c r="I668" s="11"/>
    </row>
    <row r="669">
      <c r="A669" s="6"/>
      <c r="B669" s="6"/>
      <c r="C669" s="6"/>
      <c r="D669" s="6"/>
      <c r="E669" s="6"/>
      <c r="F669" s="6"/>
      <c r="G669" s="10"/>
      <c r="H669" s="6"/>
      <c r="I669" s="11"/>
    </row>
    <row r="670">
      <c r="A670" s="6"/>
      <c r="B670" s="6"/>
      <c r="C670" s="6"/>
      <c r="D670" s="6"/>
      <c r="E670" s="6"/>
      <c r="F670" s="6"/>
      <c r="G670" s="10"/>
      <c r="H670" s="6"/>
      <c r="I670" s="11"/>
    </row>
    <row r="671">
      <c r="A671" s="6"/>
      <c r="B671" s="6"/>
      <c r="C671" s="6"/>
      <c r="D671" s="6"/>
      <c r="E671" s="6"/>
      <c r="F671" s="6"/>
      <c r="G671" s="10"/>
      <c r="H671" s="6"/>
      <c r="I671" s="11"/>
    </row>
    <row r="672">
      <c r="A672" s="6"/>
      <c r="B672" s="6"/>
      <c r="C672" s="6"/>
      <c r="D672" s="6"/>
      <c r="E672" s="6"/>
      <c r="F672" s="6"/>
      <c r="G672" s="10"/>
      <c r="H672" s="6"/>
      <c r="I672" s="11"/>
    </row>
    <row r="673">
      <c r="A673" s="6"/>
      <c r="B673" s="6"/>
      <c r="C673" s="6"/>
      <c r="D673" s="6"/>
      <c r="E673" s="6"/>
      <c r="F673" s="6"/>
      <c r="G673" s="10"/>
      <c r="H673" s="6"/>
      <c r="I673" s="11"/>
    </row>
    <row r="674">
      <c r="A674" s="6"/>
      <c r="B674" s="6"/>
      <c r="C674" s="6"/>
      <c r="D674" s="6"/>
      <c r="E674" s="6"/>
      <c r="F674" s="6"/>
      <c r="G674" s="10"/>
      <c r="H674" s="6"/>
      <c r="I674" s="11"/>
    </row>
    <row r="675">
      <c r="A675" s="6"/>
      <c r="B675" s="6"/>
      <c r="C675" s="6"/>
      <c r="D675" s="6"/>
      <c r="E675" s="6"/>
      <c r="F675" s="6"/>
      <c r="G675" s="10"/>
      <c r="H675" s="6"/>
      <c r="I675" s="11"/>
    </row>
    <row r="676">
      <c r="A676" s="6"/>
      <c r="B676" s="6"/>
      <c r="C676" s="6"/>
      <c r="D676" s="6"/>
      <c r="E676" s="6"/>
      <c r="F676" s="6"/>
      <c r="G676" s="10"/>
      <c r="H676" s="6"/>
      <c r="I676" s="11"/>
    </row>
    <row r="677">
      <c r="A677" s="6"/>
      <c r="B677" s="6"/>
      <c r="C677" s="6"/>
      <c r="D677" s="6"/>
      <c r="E677" s="6"/>
      <c r="F677" s="6"/>
      <c r="G677" s="10"/>
      <c r="H677" s="6"/>
      <c r="I677" s="11"/>
    </row>
    <row r="678">
      <c r="A678" s="6"/>
      <c r="B678" s="6"/>
      <c r="C678" s="6"/>
      <c r="D678" s="6"/>
      <c r="E678" s="6"/>
      <c r="F678" s="6"/>
      <c r="G678" s="10"/>
      <c r="H678" s="6"/>
      <c r="I678" s="11"/>
    </row>
    <row r="679">
      <c r="A679" s="6"/>
      <c r="B679" s="6"/>
      <c r="C679" s="6"/>
      <c r="D679" s="6"/>
      <c r="E679" s="6"/>
      <c r="F679" s="6"/>
      <c r="G679" s="10"/>
      <c r="H679" s="6"/>
      <c r="I679" s="11"/>
    </row>
    <row r="680">
      <c r="A680" s="6"/>
      <c r="B680" s="6"/>
      <c r="C680" s="6"/>
      <c r="D680" s="6"/>
      <c r="E680" s="6"/>
      <c r="F680" s="6"/>
      <c r="G680" s="10"/>
      <c r="H680" s="6"/>
      <c r="I680" s="11"/>
    </row>
    <row r="681">
      <c r="A681" s="6"/>
      <c r="B681" s="6"/>
      <c r="C681" s="6"/>
      <c r="D681" s="6"/>
      <c r="E681" s="6"/>
      <c r="F681" s="6"/>
      <c r="G681" s="10"/>
      <c r="H681" s="6"/>
      <c r="I681" s="11"/>
    </row>
    <row r="682">
      <c r="A682" s="6"/>
      <c r="B682" s="6"/>
      <c r="C682" s="6"/>
      <c r="D682" s="6"/>
      <c r="E682" s="6"/>
      <c r="F682" s="6"/>
      <c r="G682" s="10"/>
      <c r="H682" s="6"/>
      <c r="I682" s="11"/>
    </row>
    <row r="683">
      <c r="A683" s="6"/>
      <c r="B683" s="6"/>
      <c r="C683" s="6"/>
      <c r="D683" s="6"/>
      <c r="E683" s="6"/>
      <c r="F683" s="6"/>
      <c r="G683" s="10"/>
      <c r="H683" s="6"/>
      <c r="I683" s="11"/>
    </row>
    <row r="684">
      <c r="A684" s="6"/>
      <c r="B684" s="6"/>
      <c r="C684" s="6"/>
      <c r="D684" s="6"/>
      <c r="E684" s="6"/>
      <c r="F684" s="6"/>
      <c r="G684" s="10"/>
      <c r="H684" s="6"/>
      <c r="I684" s="11"/>
    </row>
    <row r="685">
      <c r="A685" s="6"/>
      <c r="B685" s="6"/>
      <c r="C685" s="6"/>
      <c r="D685" s="6"/>
      <c r="E685" s="6"/>
      <c r="F685" s="6"/>
      <c r="G685" s="10"/>
      <c r="H685" s="6"/>
      <c r="I685" s="11"/>
    </row>
    <row r="686">
      <c r="A686" s="6"/>
      <c r="B686" s="6"/>
      <c r="C686" s="6"/>
      <c r="D686" s="6"/>
      <c r="E686" s="6"/>
      <c r="F686" s="6"/>
      <c r="G686" s="10"/>
      <c r="H686" s="6"/>
      <c r="I686" s="11"/>
    </row>
    <row r="687">
      <c r="A687" s="6"/>
      <c r="B687" s="6"/>
      <c r="C687" s="6"/>
      <c r="D687" s="6"/>
      <c r="E687" s="6"/>
      <c r="F687" s="6"/>
      <c r="G687" s="10"/>
      <c r="H687" s="6"/>
      <c r="I687" s="11"/>
    </row>
    <row r="688">
      <c r="A688" s="6"/>
      <c r="B688" s="6"/>
      <c r="C688" s="6"/>
      <c r="D688" s="6"/>
      <c r="E688" s="6"/>
      <c r="F688" s="6"/>
      <c r="G688" s="10"/>
      <c r="H688" s="6"/>
      <c r="I688" s="11"/>
    </row>
    <row r="689">
      <c r="A689" s="6"/>
      <c r="B689" s="6"/>
      <c r="C689" s="6"/>
      <c r="D689" s="6"/>
      <c r="E689" s="6"/>
      <c r="F689" s="6"/>
      <c r="G689" s="10"/>
      <c r="H689" s="6"/>
      <c r="I689" s="11"/>
    </row>
    <row r="690">
      <c r="A690" s="6"/>
      <c r="B690" s="6"/>
      <c r="C690" s="6"/>
      <c r="D690" s="6"/>
      <c r="E690" s="6"/>
      <c r="F690" s="6"/>
      <c r="G690" s="10"/>
      <c r="H690" s="6"/>
      <c r="I690" s="11"/>
    </row>
    <row r="691">
      <c r="A691" s="6"/>
      <c r="B691" s="6"/>
      <c r="C691" s="6"/>
      <c r="D691" s="6"/>
      <c r="E691" s="6"/>
      <c r="F691" s="6"/>
      <c r="G691" s="10"/>
      <c r="H691" s="6"/>
      <c r="I691" s="11"/>
    </row>
    <row r="692">
      <c r="A692" s="6"/>
      <c r="B692" s="6"/>
      <c r="C692" s="6"/>
      <c r="D692" s="6"/>
      <c r="E692" s="6"/>
      <c r="F692" s="6"/>
      <c r="G692" s="10"/>
      <c r="H692" s="6"/>
      <c r="I692" s="11"/>
    </row>
    <row r="693">
      <c r="A693" s="6"/>
      <c r="B693" s="6"/>
      <c r="C693" s="6"/>
      <c r="D693" s="6"/>
      <c r="E693" s="6"/>
      <c r="F693" s="6"/>
      <c r="G693" s="10"/>
      <c r="H693" s="6"/>
      <c r="I693" s="11"/>
    </row>
    <row r="694">
      <c r="A694" s="6"/>
      <c r="B694" s="6"/>
      <c r="C694" s="6"/>
      <c r="D694" s="6"/>
      <c r="E694" s="6"/>
      <c r="F694" s="6"/>
      <c r="G694" s="10"/>
      <c r="H694" s="6"/>
      <c r="I694" s="11"/>
    </row>
    <row r="695">
      <c r="A695" s="6"/>
      <c r="B695" s="6"/>
      <c r="C695" s="6"/>
      <c r="D695" s="6"/>
      <c r="E695" s="6"/>
      <c r="F695" s="6"/>
      <c r="G695" s="10"/>
      <c r="H695" s="6"/>
      <c r="I695" s="11"/>
    </row>
    <row r="696">
      <c r="A696" s="6"/>
      <c r="B696" s="6"/>
      <c r="C696" s="6"/>
      <c r="D696" s="6"/>
      <c r="E696" s="6"/>
      <c r="F696" s="6"/>
      <c r="G696" s="10"/>
      <c r="H696" s="6"/>
      <c r="I696" s="11"/>
    </row>
    <row r="697">
      <c r="A697" s="6"/>
      <c r="B697" s="6"/>
      <c r="C697" s="6"/>
      <c r="D697" s="6"/>
      <c r="E697" s="6"/>
      <c r="F697" s="6"/>
      <c r="G697" s="10"/>
      <c r="H697" s="6"/>
      <c r="I697" s="11"/>
    </row>
    <row r="698">
      <c r="A698" s="6"/>
      <c r="B698" s="6"/>
      <c r="C698" s="6"/>
      <c r="D698" s="6"/>
      <c r="E698" s="6"/>
      <c r="F698" s="6"/>
      <c r="G698" s="10"/>
      <c r="H698" s="6"/>
      <c r="I698" s="11"/>
    </row>
    <row r="699">
      <c r="A699" s="6"/>
      <c r="B699" s="6"/>
      <c r="C699" s="6"/>
      <c r="D699" s="6"/>
      <c r="E699" s="6"/>
      <c r="F699" s="6"/>
      <c r="G699" s="10"/>
      <c r="H699" s="6"/>
      <c r="I699" s="11"/>
    </row>
    <row r="700">
      <c r="A700" s="6"/>
      <c r="B700" s="6"/>
      <c r="C700" s="6"/>
      <c r="D700" s="6"/>
      <c r="E700" s="6"/>
      <c r="F700" s="6"/>
      <c r="G700" s="10"/>
      <c r="H700" s="6"/>
      <c r="I700" s="11"/>
    </row>
    <row r="701">
      <c r="A701" s="6"/>
      <c r="B701" s="6"/>
      <c r="C701" s="6"/>
      <c r="D701" s="6"/>
      <c r="E701" s="6"/>
      <c r="F701" s="6"/>
      <c r="G701" s="10"/>
      <c r="H701" s="6"/>
      <c r="I701" s="11"/>
    </row>
    <row r="702">
      <c r="A702" s="6"/>
      <c r="B702" s="6"/>
      <c r="C702" s="6"/>
      <c r="D702" s="6"/>
      <c r="E702" s="6"/>
      <c r="F702" s="6"/>
      <c r="G702" s="10"/>
      <c r="H702" s="6"/>
      <c r="I702" s="11"/>
    </row>
    <row r="703">
      <c r="A703" s="6"/>
      <c r="B703" s="6"/>
      <c r="C703" s="6"/>
      <c r="D703" s="6"/>
      <c r="E703" s="6"/>
      <c r="F703" s="6"/>
      <c r="G703" s="10"/>
      <c r="H703" s="6"/>
      <c r="I703" s="11"/>
    </row>
    <row r="704">
      <c r="A704" s="6"/>
      <c r="B704" s="6"/>
      <c r="C704" s="6"/>
      <c r="D704" s="6"/>
      <c r="E704" s="6"/>
      <c r="F704" s="6"/>
      <c r="G704" s="10"/>
      <c r="H704" s="6"/>
      <c r="I704" s="11"/>
    </row>
    <row r="705">
      <c r="A705" s="6"/>
      <c r="B705" s="6"/>
      <c r="C705" s="6"/>
      <c r="D705" s="6"/>
      <c r="E705" s="6"/>
      <c r="F705" s="6"/>
      <c r="G705" s="10"/>
      <c r="H705" s="6"/>
      <c r="I705" s="11"/>
    </row>
    <row r="706">
      <c r="A706" s="6"/>
      <c r="B706" s="6"/>
      <c r="C706" s="6"/>
      <c r="D706" s="6"/>
      <c r="E706" s="6"/>
      <c r="F706" s="6"/>
      <c r="G706" s="10"/>
      <c r="H706" s="6"/>
      <c r="I706" s="11"/>
    </row>
    <row r="707">
      <c r="A707" s="6"/>
      <c r="B707" s="6"/>
      <c r="C707" s="6"/>
      <c r="D707" s="6"/>
      <c r="E707" s="6"/>
      <c r="F707" s="6"/>
      <c r="G707" s="10"/>
      <c r="H707" s="6"/>
      <c r="I707" s="11"/>
    </row>
    <row r="708">
      <c r="A708" s="6"/>
      <c r="B708" s="6"/>
      <c r="C708" s="6"/>
      <c r="D708" s="6"/>
      <c r="E708" s="6"/>
      <c r="F708" s="6"/>
      <c r="G708" s="10"/>
      <c r="H708" s="6"/>
      <c r="I708" s="11"/>
    </row>
    <row r="709">
      <c r="A709" s="6"/>
      <c r="B709" s="6"/>
      <c r="C709" s="6"/>
      <c r="D709" s="6"/>
      <c r="E709" s="6"/>
      <c r="F709" s="6"/>
      <c r="G709" s="10"/>
      <c r="H709" s="6"/>
      <c r="I709" s="11"/>
    </row>
    <row r="710">
      <c r="A710" s="6"/>
      <c r="B710" s="6"/>
      <c r="C710" s="6"/>
      <c r="D710" s="6"/>
      <c r="E710" s="6"/>
      <c r="F710" s="6"/>
      <c r="G710" s="10"/>
      <c r="H710" s="6"/>
      <c r="I710" s="11"/>
    </row>
    <row r="711">
      <c r="A711" s="6"/>
      <c r="B711" s="6"/>
      <c r="C711" s="6"/>
      <c r="D711" s="6"/>
      <c r="E711" s="6"/>
      <c r="F711" s="6"/>
      <c r="G711" s="10"/>
      <c r="H711" s="6"/>
      <c r="I711" s="11"/>
    </row>
    <row r="712">
      <c r="A712" s="6"/>
      <c r="B712" s="6"/>
      <c r="C712" s="6"/>
      <c r="D712" s="6"/>
      <c r="E712" s="6"/>
      <c r="F712" s="6"/>
      <c r="G712" s="10"/>
      <c r="H712" s="6"/>
      <c r="I712" s="11"/>
    </row>
    <row r="713">
      <c r="A713" s="6"/>
      <c r="B713" s="6"/>
      <c r="C713" s="6"/>
      <c r="D713" s="6"/>
      <c r="E713" s="6"/>
      <c r="F713" s="6"/>
      <c r="G713" s="10"/>
      <c r="H713" s="6"/>
      <c r="I713" s="11"/>
    </row>
    <row r="714">
      <c r="A714" s="6"/>
      <c r="B714" s="6"/>
      <c r="C714" s="6"/>
      <c r="D714" s="6"/>
      <c r="E714" s="6"/>
      <c r="F714" s="6"/>
      <c r="G714" s="10"/>
      <c r="H714" s="6"/>
      <c r="I714" s="11"/>
    </row>
    <row r="715">
      <c r="A715" s="6"/>
      <c r="B715" s="6"/>
      <c r="C715" s="6"/>
      <c r="D715" s="6"/>
      <c r="E715" s="6"/>
      <c r="F715" s="6"/>
      <c r="G715" s="10"/>
      <c r="H715" s="6"/>
      <c r="I715" s="11"/>
    </row>
    <row r="716">
      <c r="A716" s="6"/>
      <c r="B716" s="6"/>
      <c r="C716" s="6"/>
      <c r="D716" s="6"/>
      <c r="E716" s="6"/>
      <c r="F716" s="6"/>
      <c r="G716" s="10"/>
      <c r="H716" s="6"/>
      <c r="I716" s="11"/>
    </row>
    <row r="717">
      <c r="A717" s="6"/>
      <c r="B717" s="6"/>
      <c r="C717" s="6"/>
      <c r="D717" s="6"/>
      <c r="E717" s="6"/>
      <c r="F717" s="6"/>
      <c r="G717" s="10"/>
      <c r="H717" s="6"/>
      <c r="I717" s="11"/>
    </row>
    <row r="718">
      <c r="A718" s="6"/>
      <c r="B718" s="6"/>
      <c r="C718" s="6"/>
      <c r="D718" s="6"/>
      <c r="E718" s="6"/>
      <c r="F718" s="6"/>
      <c r="G718" s="10"/>
      <c r="H718" s="6"/>
      <c r="I718" s="11"/>
    </row>
    <row r="719">
      <c r="A719" s="6"/>
      <c r="B719" s="6"/>
      <c r="C719" s="6"/>
      <c r="D719" s="6"/>
      <c r="E719" s="6"/>
      <c r="F719" s="6"/>
      <c r="G719" s="10"/>
      <c r="H719" s="6"/>
      <c r="I719" s="11"/>
    </row>
    <row r="720">
      <c r="A720" s="6"/>
      <c r="B720" s="6"/>
      <c r="C720" s="6"/>
      <c r="D720" s="6"/>
      <c r="E720" s="6"/>
      <c r="F720" s="6"/>
      <c r="G720" s="10"/>
      <c r="H720" s="6"/>
      <c r="I720" s="11"/>
    </row>
    <row r="721">
      <c r="A721" s="6"/>
      <c r="B721" s="6"/>
      <c r="C721" s="6"/>
      <c r="D721" s="6"/>
      <c r="E721" s="6"/>
      <c r="F721" s="6"/>
      <c r="G721" s="10"/>
      <c r="H721" s="6"/>
      <c r="I721" s="11"/>
    </row>
    <row r="722">
      <c r="A722" s="6"/>
      <c r="B722" s="6"/>
      <c r="C722" s="6"/>
      <c r="D722" s="6"/>
      <c r="E722" s="6"/>
      <c r="F722" s="6"/>
      <c r="G722" s="10"/>
      <c r="H722" s="6"/>
      <c r="I722" s="11"/>
    </row>
    <row r="723">
      <c r="A723" s="6"/>
      <c r="B723" s="6"/>
      <c r="C723" s="6"/>
      <c r="D723" s="6"/>
      <c r="E723" s="6"/>
      <c r="F723" s="6"/>
      <c r="G723" s="10"/>
      <c r="H723" s="6"/>
      <c r="I723" s="11"/>
    </row>
    <row r="724">
      <c r="A724" s="6"/>
      <c r="B724" s="6"/>
      <c r="C724" s="6"/>
      <c r="D724" s="6"/>
      <c r="E724" s="6"/>
      <c r="F724" s="6"/>
      <c r="G724" s="10"/>
      <c r="H724" s="6"/>
      <c r="I724" s="11"/>
    </row>
    <row r="725">
      <c r="A725" s="6"/>
      <c r="B725" s="6"/>
      <c r="C725" s="6"/>
      <c r="D725" s="6"/>
      <c r="E725" s="6"/>
      <c r="F725" s="6"/>
      <c r="G725" s="10"/>
      <c r="H725" s="6"/>
      <c r="I725" s="11"/>
    </row>
    <row r="726">
      <c r="A726" s="6"/>
      <c r="B726" s="6"/>
      <c r="C726" s="6"/>
      <c r="D726" s="6"/>
      <c r="E726" s="6"/>
      <c r="F726" s="6"/>
      <c r="G726" s="10"/>
      <c r="H726" s="6"/>
      <c r="I726" s="11"/>
    </row>
    <row r="727">
      <c r="A727" s="6"/>
      <c r="B727" s="6"/>
      <c r="C727" s="6"/>
      <c r="D727" s="6"/>
      <c r="E727" s="6"/>
      <c r="F727" s="6"/>
      <c r="G727" s="10"/>
      <c r="H727" s="6"/>
      <c r="I727" s="11"/>
    </row>
    <row r="728">
      <c r="A728" s="6"/>
      <c r="B728" s="6"/>
      <c r="C728" s="6"/>
      <c r="D728" s="6"/>
      <c r="E728" s="6"/>
      <c r="F728" s="6"/>
      <c r="G728" s="10"/>
      <c r="H728" s="6"/>
      <c r="I728" s="11"/>
    </row>
    <row r="729">
      <c r="A729" s="6"/>
      <c r="B729" s="6"/>
      <c r="C729" s="6"/>
      <c r="D729" s="6"/>
      <c r="E729" s="6"/>
      <c r="F729" s="6"/>
      <c r="G729" s="10"/>
      <c r="H729" s="6"/>
      <c r="I729" s="11"/>
    </row>
    <row r="730">
      <c r="A730" s="6"/>
      <c r="B730" s="6"/>
      <c r="C730" s="6"/>
      <c r="D730" s="6"/>
      <c r="E730" s="6"/>
      <c r="F730" s="6"/>
      <c r="G730" s="10"/>
      <c r="H730" s="6"/>
      <c r="I730" s="11"/>
    </row>
    <row r="731">
      <c r="A731" s="6"/>
      <c r="B731" s="6"/>
      <c r="C731" s="6"/>
      <c r="D731" s="6"/>
      <c r="E731" s="6"/>
      <c r="F731" s="6"/>
      <c r="G731" s="10"/>
      <c r="H731" s="6"/>
      <c r="I731" s="11"/>
    </row>
    <row r="732">
      <c r="A732" s="6"/>
      <c r="B732" s="6"/>
      <c r="C732" s="6"/>
      <c r="D732" s="6"/>
      <c r="E732" s="6"/>
      <c r="F732" s="6"/>
      <c r="G732" s="10"/>
      <c r="H732" s="6"/>
      <c r="I732" s="11"/>
    </row>
    <row r="733">
      <c r="A733" s="6"/>
      <c r="B733" s="6"/>
      <c r="C733" s="6"/>
      <c r="D733" s="6"/>
      <c r="E733" s="6"/>
      <c r="F733" s="6"/>
      <c r="G733" s="10"/>
      <c r="H733" s="6"/>
      <c r="I733" s="11"/>
    </row>
    <row r="734">
      <c r="A734" s="6"/>
      <c r="B734" s="6"/>
      <c r="C734" s="6"/>
      <c r="D734" s="6"/>
      <c r="E734" s="6"/>
      <c r="F734" s="6"/>
      <c r="G734" s="10"/>
      <c r="H734" s="6"/>
      <c r="I734" s="11"/>
    </row>
    <row r="735">
      <c r="A735" s="6"/>
      <c r="B735" s="6"/>
      <c r="C735" s="6"/>
      <c r="D735" s="6"/>
      <c r="E735" s="6"/>
      <c r="F735" s="6"/>
      <c r="G735" s="10"/>
      <c r="H735" s="6"/>
      <c r="I735" s="11"/>
    </row>
    <row r="736">
      <c r="A736" s="6"/>
      <c r="B736" s="6"/>
      <c r="C736" s="6"/>
      <c r="D736" s="6"/>
      <c r="E736" s="6"/>
      <c r="F736" s="6"/>
      <c r="G736" s="10"/>
      <c r="H736" s="6"/>
      <c r="I736" s="11"/>
    </row>
    <row r="737">
      <c r="A737" s="6"/>
      <c r="B737" s="6"/>
      <c r="C737" s="6"/>
      <c r="D737" s="6"/>
      <c r="E737" s="6"/>
      <c r="F737" s="6"/>
      <c r="G737" s="10"/>
      <c r="H737" s="6"/>
      <c r="I737" s="11"/>
    </row>
    <row r="738">
      <c r="A738" s="6"/>
      <c r="B738" s="6"/>
      <c r="C738" s="6"/>
      <c r="D738" s="6"/>
      <c r="E738" s="6"/>
      <c r="F738" s="6"/>
      <c r="G738" s="10"/>
      <c r="H738" s="6"/>
      <c r="I738" s="11"/>
    </row>
    <row r="739">
      <c r="A739" s="6"/>
      <c r="B739" s="6"/>
      <c r="C739" s="6"/>
      <c r="D739" s="6"/>
      <c r="E739" s="6"/>
      <c r="F739" s="6"/>
      <c r="G739" s="10"/>
      <c r="H739" s="6"/>
      <c r="I739" s="11"/>
    </row>
    <row r="740">
      <c r="A740" s="6"/>
      <c r="B740" s="6"/>
      <c r="C740" s="6"/>
      <c r="D740" s="6"/>
      <c r="E740" s="6"/>
      <c r="F740" s="6"/>
      <c r="G740" s="10"/>
      <c r="H740" s="6"/>
      <c r="I740" s="11"/>
    </row>
    <row r="741">
      <c r="A741" s="6"/>
      <c r="B741" s="6"/>
      <c r="C741" s="6"/>
      <c r="D741" s="6"/>
      <c r="E741" s="6"/>
      <c r="F741" s="6"/>
      <c r="G741" s="10"/>
      <c r="H741" s="6"/>
      <c r="I741" s="11"/>
    </row>
    <row r="742">
      <c r="A742" s="6"/>
      <c r="B742" s="6"/>
      <c r="C742" s="6"/>
      <c r="D742" s="6"/>
      <c r="E742" s="6"/>
      <c r="F742" s="6"/>
      <c r="G742" s="10"/>
      <c r="H742" s="6"/>
      <c r="I742" s="11"/>
    </row>
    <row r="743">
      <c r="A743" s="6"/>
      <c r="B743" s="6"/>
      <c r="C743" s="6"/>
      <c r="D743" s="6"/>
      <c r="E743" s="6"/>
      <c r="F743" s="6"/>
      <c r="G743" s="10"/>
      <c r="H743" s="6"/>
      <c r="I743" s="11"/>
    </row>
    <row r="744">
      <c r="A744" s="6"/>
      <c r="B744" s="6"/>
      <c r="C744" s="6"/>
      <c r="D744" s="6"/>
      <c r="E744" s="6"/>
      <c r="F744" s="6"/>
      <c r="G744" s="10"/>
      <c r="H744" s="6"/>
      <c r="I744" s="11"/>
    </row>
    <row r="745">
      <c r="A745" s="6"/>
      <c r="B745" s="6"/>
      <c r="C745" s="6"/>
      <c r="D745" s="6"/>
      <c r="E745" s="6"/>
      <c r="F745" s="6"/>
      <c r="G745" s="10"/>
      <c r="H745" s="6"/>
      <c r="I745" s="11"/>
    </row>
    <row r="746">
      <c r="A746" s="6"/>
      <c r="B746" s="6"/>
      <c r="C746" s="6"/>
      <c r="D746" s="6"/>
      <c r="E746" s="6"/>
      <c r="F746" s="6"/>
      <c r="G746" s="10"/>
      <c r="H746" s="6"/>
      <c r="I746" s="11"/>
    </row>
    <row r="747">
      <c r="A747" s="6"/>
      <c r="B747" s="6"/>
      <c r="C747" s="6"/>
      <c r="D747" s="6"/>
      <c r="E747" s="6"/>
      <c r="F747" s="6"/>
      <c r="G747" s="10"/>
      <c r="H747" s="6"/>
      <c r="I747" s="11"/>
    </row>
    <row r="748">
      <c r="A748" s="6"/>
      <c r="B748" s="6"/>
      <c r="C748" s="6"/>
      <c r="D748" s="6"/>
      <c r="E748" s="6"/>
      <c r="F748" s="6"/>
      <c r="G748" s="10"/>
      <c r="H748" s="6"/>
      <c r="I748" s="11"/>
    </row>
    <row r="749">
      <c r="A749" s="6"/>
      <c r="B749" s="6"/>
      <c r="C749" s="6"/>
      <c r="D749" s="6"/>
      <c r="E749" s="6"/>
      <c r="F749" s="6"/>
      <c r="G749" s="10"/>
      <c r="H749" s="6"/>
      <c r="I749" s="11"/>
    </row>
    <row r="750">
      <c r="A750" s="6"/>
      <c r="B750" s="6"/>
      <c r="C750" s="6"/>
      <c r="D750" s="6"/>
      <c r="E750" s="6"/>
      <c r="F750" s="6"/>
      <c r="G750" s="10"/>
      <c r="H750" s="6"/>
      <c r="I750" s="11"/>
    </row>
    <row r="751">
      <c r="A751" s="6"/>
      <c r="B751" s="6"/>
      <c r="C751" s="6"/>
      <c r="D751" s="6"/>
      <c r="E751" s="6"/>
      <c r="F751" s="6"/>
      <c r="G751" s="10"/>
      <c r="H751" s="6"/>
      <c r="I751" s="11"/>
    </row>
    <row r="752">
      <c r="A752" s="6"/>
      <c r="B752" s="6"/>
      <c r="C752" s="6"/>
      <c r="D752" s="6"/>
      <c r="E752" s="6"/>
      <c r="F752" s="6"/>
      <c r="G752" s="10"/>
      <c r="H752" s="6"/>
      <c r="I752" s="11"/>
    </row>
    <row r="753">
      <c r="A753" s="6"/>
      <c r="B753" s="6"/>
      <c r="C753" s="6"/>
      <c r="D753" s="6"/>
      <c r="E753" s="6"/>
      <c r="F753" s="6"/>
      <c r="G753" s="10"/>
      <c r="H753" s="6"/>
      <c r="I753" s="11"/>
    </row>
    <row r="754">
      <c r="A754" s="6"/>
      <c r="B754" s="6"/>
      <c r="C754" s="6"/>
      <c r="D754" s="6"/>
      <c r="E754" s="6"/>
      <c r="F754" s="6"/>
      <c r="G754" s="10"/>
      <c r="H754" s="6"/>
      <c r="I754" s="11"/>
    </row>
    <row r="755">
      <c r="A755" s="6"/>
      <c r="B755" s="6"/>
      <c r="C755" s="6"/>
      <c r="D755" s="6"/>
      <c r="E755" s="6"/>
      <c r="F755" s="6"/>
      <c r="G755" s="10"/>
      <c r="H755" s="6"/>
      <c r="I755" s="11"/>
    </row>
    <row r="756">
      <c r="A756" s="6"/>
      <c r="B756" s="6"/>
      <c r="C756" s="6"/>
      <c r="D756" s="6"/>
      <c r="E756" s="6"/>
      <c r="F756" s="6"/>
      <c r="G756" s="10"/>
      <c r="H756" s="6"/>
      <c r="I756" s="11"/>
    </row>
    <row r="757">
      <c r="A757" s="6"/>
      <c r="B757" s="6"/>
      <c r="C757" s="6"/>
      <c r="D757" s="6"/>
      <c r="E757" s="6"/>
      <c r="F757" s="6"/>
      <c r="G757" s="10"/>
      <c r="H757" s="6"/>
      <c r="I757" s="11"/>
    </row>
    <row r="758">
      <c r="A758" s="6"/>
      <c r="B758" s="6"/>
      <c r="C758" s="6"/>
      <c r="D758" s="6"/>
      <c r="E758" s="6"/>
      <c r="F758" s="6"/>
      <c r="G758" s="10"/>
      <c r="H758" s="6"/>
      <c r="I758" s="11"/>
    </row>
    <row r="759">
      <c r="A759" s="6"/>
      <c r="B759" s="6"/>
      <c r="C759" s="6"/>
      <c r="D759" s="6"/>
      <c r="E759" s="6"/>
      <c r="F759" s="6"/>
      <c r="G759" s="10"/>
      <c r="H759" s="6"/>
      <c r="I759" s="11"/>
    </row>
    <row r="760">
      <c r="A760" s="6"/>
      <c r="B760" s="6"/>
      <c r="C760" s="6"/>
      <c r="D760" s="6"/>
      <c r="E760" s="6"/>
      <c r="F760" s="6"/>
      <c r="G760" s="10"/>
      <c r="H760" s="6"/>
      <c r="I760" s="11"/>
    </row>
    <row r="761">
      <c r="A761" s="6"/>
      <c r="B761" s="6"/>
      <c r="C761" s="6"/>
      <c r="D761" s="6"/>
      <c r="E761" s="6"/>
      <c r="F761" s="6"/>
      <c r="G761" s="10"/>
      <c r="H761" s="6"/>
      <c r="I761" s="11"/>
    </row>
    <row r="762">
      <c r="A762" s="6"/>
      <c r="B762" s="6"/>
      <c r="C762" s="6"/>
      <c r="D762" s="6"/>
      <c r="E762" s="6"/>
      <c r="F762" s="6"/>
      <c r="G762" s="10"/>
      <c r="H762" s="6"/>
      <c r="I762" s="11"/>
    </row>
    <row r="763">
      <c r="A763" s="6"/>
      <c r="B763" s="6"/>
      <c r="C763" s="6"/>
      <c r="D763" s="6"/>
      <c r="E763" s="6"/>
      <c r="F763" s="6"/>
      <c r="G763" s="10"/>
      <c r="H763" s="6"/>
      <c r="I763" s="11"/>
    </row>
    <row r="764">
      <c r="A764" s="6"/>
      <c r="B764" s="6"/>
      <c r="C764" s="6"/>
      <c r="D764" s="6"/>
      <c r="E764" s="6"/>
      <c r="F764" s="6"/>
      <c r="G764" s="10"/>
      <c r="H764" s="6"/>
      <c r="I764" s="11"/>
    </row>
    <row r="765">
      <c r="A765" s="6"/>
      <c r="B765" s="6"/>
      <c r="C765" s="6"/>
      <c r="D765" s="6"/>
      <c r="E765" s="6"/>
      <c r="F765" s="6"/>
      <c r="G765" s="10"/>
      <c r="H765" s="6"/>
      <c r="I765" s="11"/>
    </row>
    <row r="766">
      <c r="A766" s="6"/>
      <c r="B766" s="6"/>
      <c r="C766" s="6"/>
      <c r="D766" s="6"/>
      <c r="E766" s="6"/>
      <c r="F766" s="6"/>
      <c r="G766" s="10"/>
      <c r="H766" s="6"/>
      <c r="I766" s="11"/>
    </row>
    <row r="767">
      <c r="A767" s="6"/>
      <c r="B767" s="6"/>
      <c r="C767" s="6"/>
      <c r="D767" s="6"/>
      <c r="E767" s="6"/>
      <c r="F767" s="6"/>
      <c r="G767" s="10"/>
      <c r="H767" s="6"/>
      <c r="I767" s="11"/>
    </row>
    <row r="768">
      <c r="A768" s="6"/>
      <c r="B768" s="6"/>
      <c r="C768" s="6"/>
      <c r="D768" s="6"/>
      <c r="E768" s="6"/>
      <c r="F768" s="6"/>
      <c r="G768" s="10"/>
      <c r="H768" s="6"/>
      <c r="I768" s="11"/>
    </row>
    <row r="769">
      <c r="A769" s="6"/>
      <c r="B769" s="6"/>
      <c r="C769" s="6"/>
      <c r="D769" s="6"/>
      <c r="E769" s="6"/>
      <c r="F769" s="6"/>
      <c r="G769" s="10"/>
      <c r="H769" s="6"/>
      <c r="I769" s="11"/>
    </row>
    <row r="770">
      <c r="A770" s="6"/>
      <c r="B770" s="6"/>
      <c r="C770" s="6"/>
      <c r="D770" s="6"/>
      <c r="E770" s="6"/>
      <c r="F770" s="6"/>
      <c r="G770" s="10"/>
      <c r="H770" s="6"/>
      <c r="I770" s="11"/>
    </row>
    <row r="771">
      <c r="A771" s="6"/>
      <c r="B771" s="6"/>
      <c r="C771" s="6"/>
      <c r="D771" s="6"/>
      <c r="E771" s="6"/>
      <c r="F771" s="6"/>
      <c r="G771" s="10"/>
      <c r="H771" s="6"/>
      <c r="I771" s="11"/>
    </row>
    <row r="772">
      <c r="A772" s="6"/>
      <c r="B772" s="6"/>
      <c r="C772" s="6"/>
      <c r="D772" s="6"/>
      <c r="E772" s="6"/>
      <c r="F772" s="6"/>
      <c r="G772" s="10"/>
      <c r="H772" s="6"/>
      <c r="I772" s="11"/>
    </row>
    <row r="773">
      <c r="A773" s="6"/>
      <c r="B773" s="6"/>
      <c r="C773" s="6"/>
      <c r="D773" s="6"/>
      <c r="E773" s="6"/>
      <c r="F773" s="6"/>
      <c r="G773" s="10"/>
      <c r="H773" s="6"/>
      <c r="I773" s="11"/>
    </row>
    <row r="774">
      <c r="A774" s="6"/>
      <c r="B774" s="6"/>
      <c r="C774" s="6"/>
      <c r="D774" s="6"/>
      <c r="E774" s="6"/>
      <c r="F774" s="6"/>
      <c r="G774" s="10"/>
      <c r="H774" s="6"/>
      <c r="I774" s="11"/>
    </row>
    <row r="775">
      <c r="A775" s="6"/>
      <c r="B775" s="6"/>
      <c r="C775" s="6"/>
      <c r="D775" s="6"/>
      <c r="E775" s="6"/>
      <c r="F775" s="6"/>
      <c r="G775" s="10"/>
      <c r="H775" s="6"/>
      <c r="I775" s="11"/>
    </row>
    <row r="776">
      <c r="A776" s="6"/>
      <c r="B776" s="6"/>
      <c r="C776" s="6"/>
      <c r="D776" s="6"/>
      <c r="E776" s="6"/>
      <c r="F776" s="6"/>
      <c r="G776" s="10"/>
      <c r="H776" s="6"/>
      <c r="I776" s="11"/>
    </row>
    <row r="777">
      <c r="A777" s="6"/>
      <c r="B777" s="6"/>
      <c r="C777" s="6"/>
      <c r="D777" s="6"/>
      <c r="E777" s="6"/>
      <c r="F777" s="6"/>
      <c r="G777" s="10"/>
      <c r="H777" s="6"/>
      <c r="I777" s="11"/>
    </row>
    <row r="778">
      <c r="A778" s="6"/>
      <c r="B778" s="6"/>
      <c r="C778" s="6"/>
      <c r="D778" s="6"/>
      <c r="E778" s="6"/>
      <c r="F778" s="6"/>
      <c r="G778" s="10"/>
      <c r="H778" s="6"/>
      <c r="I778" s="11"/>
    </row>
    <row r="779">
      <c r="A779" s="6"/>
      <c r="B779" s="6"/>
      <c r="C779" s="6"/>
      <c r="D779" s="6"/>
      <c r="E779" s="6"/>
      <c r="F779" s="6"/>
      <c r="G779" s="10"/>
      <c r="H779" s="6"/>
      <c r="I779" s="11"/>
    </row>
    <row r="780">
      <c r="A780" s="6"/>
      <c r="B780" s="6"/>
      <c r="C780" s="6"/>
      <c r="D780" s="6"/>
      <c r="E780" s="6"/>
      <c r="F780" s="6"/>
      <c r="G780" s="10"/>
      <c r="H780" s="6"/>
      <c r="I780" s="11"/>
    </row>
    <row r="781">
      <c r="A781" s="6"/>
      <c r="B781" s="6"/>
      <c r="C781" s="6"/>
      <c r="D781" s="6"/>
      <c r="E781" s="6"/>
      <c r="F781" s="6"/>
      <c r="G781" s="10"/>
      <c r="H781" s="6"/>
      <c r="I781" s="11"/>
    </row>
    <row r="782">
      <c r="A782" s="6"/>
      <c r="B782" s="6"/>
      <c r="C782" s="6"/>
      <c r="D782" s="6"/>
      <c r="E782" s="6"/>
      <c r="F782" s="6"/>
      <c r="G782" s="10"/>
      <c r="H782" s="6"/>
      <c r="I782" s="11"/>
    </row>
    <row r="783">
      <c r="A783" s="6"/>
      <c r="B783" s="6"/>
      <c r="C783" s="6"/>
      <c r="D783" s="6"/>
      <c r="E783" s="6"/>
      <c r="F783" s="6"/>
      <c r="G783" s="10"/>
      <c r="H783" s="6"/>
      <c r="I783" s="11"/>
    </row>
    <row r="784">
      <c r="A784" s="6"/>
      <c r="B784" s="6"/>
      <c r="C784" s="6"/>
      <c r="D784" s="6"/>
      <c r="E784" s="6"/>
      <c r="F784" s="6"/>
      <c r="G784" s="10"/>
      <c r="H784" s="6"/>
      <c r="I784" s="11"/>
    </row>
    <row r="785">
      <c r="A785" s="6"/>
      <c r="B785" s="6"/>
      <c r="C785" s="6"/>
      <c r="D785" s="6"/>
      <c r="E785" s="6"/>
      <c r="F785" s="6"/>
      <c r="G785" s="10"/>
      <c r="H785" s="6"/>
      <c r="I785" s="11"/>
    </row>
    <row r="786">
      <c r="A786" s="6"/>
      <c r="B786" s="6"/>
      <c r="C786" s="6"/>
      <c r="D786" s="6"/>
      <c r="E786" s="6"/>
      <c r="F786" s="6"/>
      <c r="G786" s="10"/>
      <c r="H786" s="6"/>
      <c r="I786" s="11"/>
    </row>
    <row r="787">
      <c r="A787" s="6"/>
      <c r="B787" s="6"/>
      <c r="C787" s="6"/>
      <c r="D787" s="6"/>
      <c r="E787" s="6"/>
      <c r="F787" s="6"/>
      <c r="G787" s="10"/>
      <c r="H787" s="6"/>
      <c r="I787" s="11"/>
    </row>
    <row r="788">
      <c r="A788" s="6"/>
      <c r="B788" s="6"/>
      <c r="C788" s="6"/>
      <c r="D788" s="6"/>
      <c r="E788" s="6"/>
      <c r="F788" s="6"/>
      <c r="G788" s="10"/>
      <c r="H788" s="6"/>
      <c r="I788" s="11"/>
    </row>
    <row r="789">
      <c r="A789" s="6"/>
      <c r="B789" s="6"/>
      <c r="C789" s="6"/>
      <c r="D789" s="6"/>
      <c r="E789" s="6"/>
      <c r="F789" s="6"/>
      <c r="G789" s="10"/>
      <c r="H789" s="6"/>
      <c r="I789" s="11"/>
    </row>
    <row r="790">
      <c r="A790" s="6"/>
      <c r="B790" s="6"/>
      <c r="C790" s="6"/>
      <c r="D790" s="6"/>
      <c r="E790" s="6"/>
      <c r="F790" s="6"/>
      <c r="G790" s="10"/>
      <c r="H790" s="6"/>
      <c r="I790" s="11"/>
    </row>
    <row r="791">
      <c r="A791" s="6"/>
      <c r="B791" s="6"/>
      <c r="C791" s="6"/>
      <c r="D791" s="6"/>
      <c r="E791" s="6"/>
      <c r="F791" s="6"/>
      <c r="G791" s="10"/>
      <c r="H791" s="6"/>
      <c r="I791" s="11"/>
    </row>
    <row r="792">
      <c r="A792" s="6"/>
      <c r="B792" s="6"/>
      <c r="C792" s="6"/>
      <c r="D792" s="6"/>
      <c r="E792" s="6"/>
      <c r="F792" s="6"/>
      <c r="G792" s="10"/>
      <c r="H792" s="6"/>
      <c r="I792" s="11"/>
    </row>
    <row r="793">
      <c r="A793" s="6"/>
      <c r="B793" s="6"/>
      <c r="C793" s="6"/>
      <c r="D793" s="6"/>
      <c r="E793" s="6"/>
      <c r="F793" s="6"/>
      <c r="G793" s="10"/>
      <c r="H793" s="6"/>
      <c r="I793" s="11"/>
    </row>
    <row r="794">
      <c r="A794" s="6"/>
      <c r="B794" s="6"/>
      <c r="C794" s="6"/>
      <c r="D794" s="6"/>
      <c r="E794" s="6"/>
      <c r="F794" s="6"/>
      <c r="G794" s="10"/>
      <c r="H794" s="6"/>
      <c r="I794" s="11"/>
    </row>
    <row r="795">
      <c r="A795" s="6"/>
      <c r="B795" s="6"/>
      <c r="C795" s="6"/>
      <c r="D795" s="6"/>
      <c r="E795" s="6"/>
      <c r="F795" s="6"/>
      <c r="G795" s="10"/>
      <c r="H795" s="6"/>
      <c r="I795" s="11"/>
    </row>
    <row r="796">
      <c r="A796" s="6"/>
      <c r="B796" s="6"/>
      <c r="C796" s="6"/>
      <c r="D796" s="6"/>
      <c r="E796" s="6"/>
      <c r="F796" s="6"/>
      <c r="G796" s="10"/>
      <c r="H796" s="6"/>
      <c r="I796" s="11"/>
    </row>
    <row r="797">
      <c r="A797" s="6"/>
      <c r="B797" s="6"/>
      <c r="C797" s="6"/>
      <c r="D797" s="6"/>
      <c r="E797" s="6"/>
      <c r="F797" s="6"/>
      <c r="G797" s="10"/>
      <c r="H797" s="6"/>
      <c r="I797" s="11"/>
    </row>
    <row r="798">
      <c r="A798" s="6"/>
      <c r="B798" s="6"/>
      <c r="C798" s="6"/>
      <c r="D798" s="6"/>
      <c r="E798" s="6"/>
      <c r="F798" s="6"/>
      <c r="G798" s="10"/>
      <c r="H798" s="6"/>
      <c r="I798" s="11"/>
    </row>
    <row r="799">
      <c r="A799" s="6"/>
      <c r="B799" s="6"/>
      <c r="C799" s="6"/>
      <c r="D799" s="6"/>
      <c r="E799" s="6"/>
      <c r="F799" s="6"/>
      <c r="G799" s="10"/>
      <c r="H799" s="6"/>
      <c r="I799" s="11"/>
    </row>
    <row r="800">
      <c r="A800" s="6"/>
      <c r="B800" s="6"/>
      <c r="C800" s="6"/>
      <c r="D800" s="6"/>
      <c r="E800" s="6"/>
      <c r="F800" s="6"/>
      <c r="G800" s="10"/>
      <c r="H800" s="6"/>
      <c r="I800" s="11"/>
    </row>
    <row r="801">
      <c r="A801" s="6"/>
      <c r="B801" s="6"/>
      <c r="C801" s="6"/>
      <c r="D801" s="6"/>
      <c r="E801" s="6"/>
      <c r="F801" s="6"/>
      <c r="G801" s="10"/>
      <c r="H801" s="6"/>
      <c r="I801" s="11"/>
    </row>
    <row r="802">
      <c r="A802" s="6"/>
      <c r="B802" s="6"/>
      <c r="C802" s="6"/>
      <c r="D802" s="6"/>
      <c r="E802" s="6"/>
      <c r="F802" s="6"/>
      <c r="G802" s="10"/>
      <c r="H802" s="6"/>
      <c r="I802" s="11"/>
    </row>
    <row r="803">
      <c r="A803" s="6"/>
      <c r="B803" s="6"/>
      <c r="C803" s="6"/>
      <c r="D803" s="6"/>
      <c r="E803" s="6"/>
      <c r="F803" s="6"/>
      <c r="G803" s="10"/>
      <c r="H803" s="6"/>
      <c r="I803" s="11"/>
    </row>
    <row r="804">
      <c r="A804" s="6"/>
      <c r="B804" s="6"/>
      <c r="C804" s="6"/>
      <c r="D804" s="6"/>
      <c r="E804" s="6"/>
      <c r="F804" s="6"/>
      <c r="G804" s="10"/>
      <c r="H804" s="6"/>
      <c r="I804" s="11"/>
    </row>
    <row r="805">
      <c r="A805" s="6"/>
      <c r="B805" s="6"/>
      <c r="C805" s="6"/>
      <c r="D805" s="6"/>
      <c r="E805" s="6"/>
      <c r="F805" s="6"/>
      <c r="G805" s="10"/>
      <c r="H805" s="6"/>
      <c r="I805" s="11"/>
    </row>
    <row r="806">
      <c r="A806" s="6"/>
      <c r="B806" s="6"/>
      <c r="C806" s="6"/>
      <c r="D806" s="6"/>
      <c r="E806" s="6"/>
      <c r="F806" s="6"/>
      <c r="G806" s="10"/>
      <c r="H806" s="6"/>
      <c r="I806" s="11"/>
    </row>
    <row r="807">
      <c r="A807" s="6"/>
      <c r="B807" s="6"/>
      <c r="C807" s="6"/>
      <c r="D807" s="6"/>
      <c r="E807" s="6"/>
      <c r="F807" s="6"/>
      <c r="G807" s="10"/>
      <c r="H807" s="6"/>
      <c r="I807" s="11"/>
    </row>
    <row r="808">
      <c r="A808" s="6"/>
      <c r="B808" s="6"/>
      <c r="C808" s="6"/>
      <c r="D808" s="6"/>
      <c r="E808" s="6"/>
      <c r="F808" s="6"/>
      <c r="G808" s="10"/>
      <c r="H808" s="6"/>
      <c r="I808" s="11"/>
    </row>
    <row r="809">
      <c r="A809" s="6"/>
      <c r="B809" s="6"/>
      <c r="C809" s="6"/>
      <c r="D809" s="6"/>
      <c r="E809" s="6"/>
      <c r="F809" s="6"/>
      <c r="G809" s="10"/>
      <c r="H809" s="6"/>
      <c r="I809" s="11"/>
    </row>
    <row r="810">
      <c r="A810" s="6"/>
      <c r="B810" s="6"/>
      <c r="C810" s="6"/>
      <c r="D810" s="6"/>
      <c r="E810" s="6"/>
      <c r="F810" s="6"/>
      <c r="G810" s="10"/>
      <c r="H810" s="6"/>
      <c r="I810" s="11"/>
    </row>
    <row r="811">
      <c r="A811" s="6"/>
      <c r="B811" s="6"/>
      <c r="C811" s="6"/>
      <c r="D811" s="6"/>
      <c r="E811" s="6"/>
      <c r="F811" s="6"/>
      <c r="G811" s="10"/>
      <c r="H811" s="6"/>
      <c r="I811" s="11"/>
    </row>
    <row r="812">
      <c r="A812" s="6"/>
      <c r="B812" s="6"/>
      <c r="C812" s="6"/>
      <c r="D812" s="6"/>
      <c r="E812" s="6"/>
      <c r="F812" s="6"/>
      <c r="G812" s="10"/>
      <c r="H812" s="6"/>
      <c r="I812" s="11"/>
    </row>
    <row r="813">
      <c r="A813" s="6"/>
      <c r="B813" s="6"/>
      <c r="C813" s="6"/>
      <c r="D813" s="6"/>
      <c r="E813" s="6"/>
      <c r="F813" s="6"/>
      <c r="G813" s="10"/>
      <c r="H813" s="6"/>
      <c r="I813" s="11"/>
    </row>
    <row r="814">
      <c r="A814" s="6"/>
      <c r="B814" s="6"/>
      <c r="C814" s="6"/>
      <c r="D814" s="6"/>
      <c r="E814" s="6"/>
      <c r="F814" s="6"/>
      <c r="G814" s="10"/>
      <c r="H814" s="6"/>
      <c r="I814" s="11"/>
    </row>
    <row r="815">
      <c r="A815" s="6"/>
      <c r="B815" s="6"/>
      <c r="C815" s="6"/>
      <c r="D815" s="6"/>
      <c r="E815" s="6"/>
      <c r="F815" s="6"/>
      <c r="G815" s="10"/>
      <c r="H815" s="6"/>
      <c r="I815" s="11"/>
    </row>
    <row r="816">
      <c r="A816" s="6"/>
      <c r="B816" s="6"/>
      <c r="C816" s="6"/>
      <c r="D816" s="6"/>
      <c r="E816" s="6"/>
      <c r="F816" s="6"/>
      <c r="G816" s="10"/>
      <c r="H816" s="6"/>
      <c r="I816" s="11"/>
    </row>
    <row r="817">
      <c r="A817" s="6"/>
      <c r="B817" s="6"/>
      <c r="C817" s="6"/>
      <c r="D817" s="6"/>
      <c r="E817" s="6"/>
      <c r="F817" s="6"/>
      <c r="G817" s="10"/>
      <c r="H817" s="6"/>
      <c r="I817" s="11"/>
    </row>
    <row r="818">
      <c r="A818" s="6"/>
      <c r="B818" s="6"/>
      <c r="C818" s="6"/>
      <c r="D818" s="6"/>
      <c r="E818" s="6"/>
      <c r="F818" s="6"/>
      <c r="G818" s="10"/>
      <c r="H818" s="6"/>
      <c r="I818" s="11"/>
    </row>
    <row r="819">
      <c r="A819" s="6"/>
      <c r="B819" s="6"/>
      <c r="C819" s="6"/>
      <c r="D819" s="6"/>
      <c r="E819" s="6"/>
      <c r="F819" s="6"/>
      <c r="G819" s="10"/>
      <c r="H819" s="6"/>
      <c r="I819" s="11"/>
    </row>
    <row r="820">
      <c r="A820" s="6"/>
      <c r="B820" s="6"/>
      <c r="C820" s="6"/>
      <c r="D820" s="6"/>
      <c r="E820" s="6"/>
      <c r="F820" s="6"/>
      <c r="G820" s="10"/>
      <c r="H820" s="6"/>
      <c r="I820" s="11"/>
    </row>
    <row r="821">
      <c r="A821" s="6"/>
      <c r="B821" s="6"/>
      <c r="C821" s="6"/>
      <c r="D821" s="6"/>
      <c r="E821" s="6"/>
      <c r="F821" s="6"/>
      <c r="G821" s="10"/>
      <c r="H821" s="6"/>
      <c r="I821" s="11"/>
    </row>
    <row r="822">
      <c r="A822" s="6"/>
      <c r="B822" s="6"/>
      <c r="C822" s="6"/>
      <c r="D822" s="6"/>
      <c r="E822" s="6"/>
      <c r="F822" s="6"/>
      <c r="G822" s="10"/>
      <c r="H822" s="6"/>
      <c r="I822" s="11"/>
    </row>
    <row r="823">
      <c r="A823" s="6"/>
      <c r="B823" s="6"/>
      <c r="C823" s="6"/>
      <c r="D823" s="6"/>
      <c r="E823" s="6"/>
      <c r="F823" s="6"/>
      <c r="G823" s="10"/>
      <c r="H823" s="6"/>
      <c r="I823" s="11"/>
    </row>
    <row r="824">
      <c r="A824" s="6"/>
      <c r="B824" s="6"/>
      <c r="C824" s="6"/>
      <c r="D824" s="6"/>
      <c r="E824" s="6"/>
      <c r="F824" s="6"/>
      <c r="G824" s="10"/>
      <c r="H824" s="6"/>
      <c r="I824" s="11"/>
    </row>
    <row r="825">
      <c r="A825" s="6"/>
      <c r="B825" s="6"/>
      <c r="C825" s="6"/>
      <c r="D825" s="6"/>
      <c r="E825" s="6"/>
      <c r="F825" s="6"/>
      <c r="G825" s="10"/>
      <c r="H825" s="6"/>
      <c r="I825" s="11"/>
    </row>
    <row r="826">
      <c r="A826" s="6"/>
      <c r="B826" s="6"/>
      <c r="C826" s="6"/>
      <c r="D826" s="6"/>
      <c r="E826" s="6"/>
      <c r="F826" s="6"/>
      <c r="G826" s="10"/>
      <c r="H826" s="6"/>
      <c r="I826" s="11"/>
    </row>
    <row r="827">
      <c r="A827" s="6"/>
      <c r="B827" s="6"/>
      <c r="C827" s="6"/>
      <c r="D827" s="6"/>
      <c r="E827" s="6"/>
      <c r="F827" s="6"/>
      <c r="G827" s="10"/>
      <c r="H827" s="6"/>
      <c r="I827" s="11"/>
    </row>
    <row r="828">
      <c r="A828" s="6"/>
      <c r="B828" s="6"/>
      <c r="C828" s="6"/>
      <c r="D828" s="6"/>
      <c r="E828" s="6"/>
      <c r="F828" s="6"/>
      <c r="G828" s="10"/>
      <c r="H828" s="6"/>
      <c r="I828" s="11"/>
    </row>
    <row r="829">
      <c r="A829" s="6"/>
      <c r="B829" s="6"/>
      <c r="C829" s="6"/>
      <c r="D829" s="6"/>
      <c r="E829" s="6"/>
      <c r="F829" s="6"/>
      <c r="G829" s="10"/>
      <c r="H829" s="6"/>
      <c r="I829" s="11"/>
    </row>
    <row r="830">
      <c r="A830" s="6"/>
      <c r="B830" s="6"/>
      <c r="C830" s="6"/>
      <c r="D830" s="6"/>
      <c r="E830" s="6"/>
      <c r="F830" s="6"/>
      <c r="G830" s="10"/>
      <c r="H830" s="6"/>
      <c r="I830" s="11"/>
    </row>
    <row r="831">
      <c r="A831" s="6"/>
      <c r="B831" s="6"/>
      <c r="C831" s="6"/>
      <c r="D831" s="6"/>
      <c r="E831" s="6"/>
      <c r="F831" s="6"/>
      <c r="G831" s="10"/>
      <c r="H831" s="6"/>
      <c r="I831" s="11"/>
    </row>
    <row r="832">
      <c r="A832" s="6"/>
      <c r="B832" s="6"/>
      <c r="C832" s="6"/>
      <c r="D832" s="6"/>
      <c r="E832" s="6"/>
      <c r="F832" s="6"/>
      <c r="G832" s="10"/>
      <c r="H832" s="6"/>
      <c r="I832" s="11"/>
    </row>
    <row r="833">
      <c r="A833" s="6"/>
      <c r="B833" s="6"/>
      <c r="C833" s="6"/>
      <c r="D833" s="6"/>
      <c r="E833" s="6"/>
      <c r="F833" s="6"/>
      <c r="G833" s="10"/>
      <c r="H833" s="6"/>
      <c r="I833" s="11"/>
    </row>
    <row r="834">
      <c r="A834" s="6"/>
      <c r="B834" s="6"/>
      <c r="C834" s="6"/>
      <c r="D834" s="6"/>
      <c r="E834" s="6"/>
      <c r="F834" s="6"/>
      <c r="G834" s="10"/>
      <c r="H834" s="6"/>
      <c r="I834" s="11"/>
    </row>
    <row r="835">
      <c r="A835" s="6"/>
      <c r="B835" s="6"/>
      <c r="C835" s="6"/>
      <c r="D835" s="6"/>
      <c r="E835" s="6"/>
      <c r="F835" s="6"/>
      <c r="G835" s="10"/>
      <c r="H835" s="6"/>
      <c r="I835" s="11"/>
    </row>
    <row r="836">
      <c r="A836" s="6"/>
      <c r="B836" s="6"/>
      <c r="C836" s="6"/>
      <c r="D836" s="6"/>
      <c r="E836" s="6"/>
      <c r="F836" s="6"/>
      <c r="G836" s="10"/>
      <c r="H836" s="6"/>
      <c r="I836" s="11"/>
    </row>
    <row r="837">
      <c r="A837" s="6"/>
      <c r="B837" s="6"/>
      <c r="C837" s="6"/>
      <c r="D837" s="6"/>
      <c r="E837" s="6"/>
      <c r="F837" s="6"/>
      <c r="G837" s="10"/>
      <c r="H837" s="6"/>
      <c r="I837" s="11"/>
    </row>
    <row r="838">
      <c r="A838" s="6"/>
      <c r="B838" s="6"/>
      <c r="C838" s="6"/>
      <c r="D838" s="6"/>
      <c r="E838" s="6"/>
      <c r="F838" s="6"/>
      <c r="G838" s="10"/>
      <c r="H838" s="6"/>
      <c r="I838" s="11"/>
    </row>
    <row r="839">
      <c r="A839" s="6"/>
      <c r="B839" s="6"/>
      <c r="C839" s="6"/>
      <c r="D839" s="6"/>
      <c r="E839" s="6"/>
      <c r="F839" s="6"/>
      <c r="G839" s="10"/>
      <c r="H839" s="6"/>
      <c r="I839" s="11"/>
    </row>
    <row r="840">
      <c r="A840" s="6"/>
      <c r="B840" s="6"/>
      <c r="C840" s="6"/>
      <c r="D840" s="6"/>
      <c r="E840" s="6"/>
      <c r="F840" s="6"/>
      <c r="G840" s="10"/>
      <c r="H840" s="6"/>
      <c r="I840" s="11"/>
    </row>
    <row r="841">
      <c r="A841" s="6"/>
      <c r="B841" s="6"/>
      <c r="C841" s="6"/>
      <c r="D841" s="6"/>
      <c r="E841" s="6"/>
      <c r="F841" s="6"/>
      <c r="G841" s="10"/>
      <c r="H841" s="6"/>
      <c r="I841" s="11"/>
    </row>
    <row r="842">
      <c r="A842" s="6"/>
      <c r="B842" s="6"/>
      <c r="C842" s="6"/>
      <c r="D842" s="6"/>
      <c r="E842" s="6"/>
      <c r="F842" s="6"/>
      <c r="G842" s="10"/>
      <c r="H842" s="6"/>
      <c r="I842" s="11"/>
    </row>
    <row r="843">
      <c r="A843" s="6"/>
      <c r="B843" s="6"/>
      <c r="C843" s="6"/>
      <c r="D843" s="6"/>
      <c r="E843" s="6"/>
      <c r="F843" s="6"/>
      <c r="G843" s="10"/>
      <c r="H843" s="6"/>
      <c r="I843" s="11"/>
    </row>
    <row r="844">
      <c r="A844" s="6"/>
      <c r="B844" s="6"/>
      <c r="C844" s="6"/>
      <c r="D844" s="6"/>
      <c r="E844" s="6"/>
      <c r="F844" s="6"/>
      <c r="G844" s="10"/>
      <c r="H844" s="6"/>
      <c r="I844" s="11"/>
    </row>
    <row r="845">
      <c r="A845" s="6"/>
      <c r="B845" s="6"/>
      <c r="C845" s="6"/>
      <c r="D845" s="6"/>
      <c r="E845" s="6"/>
      <c r="F845" s="6"/>
      <c r="G845" s="10"/>
      <c r="H845" s="6"/>
      <c r="I845" s="11"/>
    </row>
    <row r="846">
      <c r="A846" s="6"/>
      <c r="B846" s="6"/>
      <c r="C846" s="6"/>
      <c r="D846" s="6"/>
      <c r="E846" s="6"/>
      <c r="F846" s="6"/>
      <c r="G846" s="10"/>
      <c r="H846" s="6"/>
      <c r="I846" s="11"/>
    </row>
    <row r="847">
      <c r="A847" s="6"/>
      <c r="B847" s="6"/>
      <c r="C847" s="6"/>
      <c r="D847" s="6"/>
      <c r="E847" s="6"/>
      <c r="F847" s="6"/>
      <c r="G847" s="10"/>
      <c r="H847" s="6"/>
      <c r="I847" s="11"/>
    </row>
    <row r="848">
      <c r="A848" s="6"/>
      <c r="B848" s="6"/>
      <c r="C848" s="6"/>
      <c r="D848" s="6"/>
      <c r="E848" s="6"/>
      <c r="F848" s="6"/>
      <c r="G848" s="10"/>
      <c r="H848" s="6"/>
      <c r="I848" s="11"/>
    </row>
    <row r="849">
      <c r="A849" s="6"/>
      <c r="B849" s="6"/>
      <c r="C849" s="6"/>
      <c r="D849" s="6"/>
      <c r="E849" s="6"/>
      <c r="F849" s="6"/>
      <c r="G849" s="10"/>
      <c r="H849" s="6"/>
      <c r="I849" s="11"/>
    </row>
    <row r="850">
      <c r="A850" s="6"/>
      <c r="B850" s="6"/>
      <c r="C850" s="6"/>
      <c r="D850" s="6"/>
      <c r="E850" s="6"/>
      <c r="F850" s="6"/>
      <c r="G850" s="10"/>
      <c r="H850" s="6"/>
      <c r="I850" s="11"/>
    </row>
    <row r="851">
      <c r="A851" s="6"/>
      <c r="B851" s="6"/>
      <c r="C851" s="6"/>
      <c r="D851" s="6"/>
      <c r="E851" s="6"/>
      <c r="F851" s="6"/>
      <c r="G851" s="10"/>
      <c r="H851" s="6"/>
      <c r="I851" s="11"/>
    </row>
    <row r="852">
      <c r="A852" s="6"/>
      <c r="B852" s="6"/>
      <c r="C852" s="6"/>
      <c r="D852" s="6"/>
      <c r="E852" s="6"/>
      <c r="F852" s="6"/>
      <c r="G852" s="10"/>
      <c r="H852" s="6"/>
      <c r="I852" s="11"/>
    </row>
    <row r="853">
      <c r="A853" s="6"/>
      <c r="B853" s="6"/>
      <c r="C853" s="6"/>
      <c r="D853" s="6"/>
      <c r="E853" s="6"/>
      <c r="F853" s="6"/>
      <c r="G853" s="10"/>
      <c r="H853" s="6"/>
      <c r="I853" s="11"/>
    </row>
    <row r="854">
      <c r="A854" s="6"/>
      <c r="B854" s="6"/>
      <c r="C854" s="6"/>
      <c r="D854" s="6"/>
      <c r="E854" s="6"/>
      <c r="F854" s="6"/>
      <c r="G854" s="10"/>
      <c r="H854" s="6"/>
      <c r="I854" s="11"/>
    </row>
    <row r="855">
      <c r="A855" s="6"/>
      <c r="B855" s="6"/>
      <c r="C855" s="6"/>
      <c r="D855" s="6"/>
      <c r="E855" s="6"/>
      <c r="F855" s="6"/>
      <c r="G855" s="10"/>
      <c r="H855" s="6"/>
      <c r="I855" s="11"/>
    </row>
    <row r="856">
      <c r="A856" s="6"/>
      <c r="B856" s="6"/>
      <c r="C856" s="6"/>
      <c r="D856" s="6"/>
      <c r="E856" s="6"/>
      <c r="F856" s="6"/>
      <c r="G856" s="10"/>
      <c r="H856" s="6"/>
      <c r="I856" s="11"/>
    </row>
    <row r="857">
      <c r="A857" s="6"/>
      <c r="B857" s="6"/>
      <c r="C857" s="6"/>
      <c r="D857" s="6"/>
      <c r="E857" s="6"/>
      <c r="F857" s="6"/>
      <c r="G857" s="10"/>
      <c r="H857" s="6"/>
      <c r="I857" s="11"/>
    </row>
    <row r="858">
      <c r="A858" s="6"/>
      <c r="B858" s="6"/>
      <c r="C858" s="6"/>
      <c r="D858" s="6"/>
      <c r="E858" s="6"/>
      <c r="F858" s="6"/>
      <c r="G858" s="10"/>
      <c r="H858" s="6"/>
      <c r="I858" s="11"/>
    </row>
    <row r="859">
      <c r="A859" s="6"/>
      <c r="B859" s="6"/>
      <c r="C859" s="6"/>
      <c r="D859" s="6"/>
      <c r="E859" s="6"/>
      <c r="F859" s="6"/>
      <c r="G859" s="10"/>
      <c r="H859" s="6"/>
      <c r="I859" s="11"/>
    </row>
    <row r="860">
      <c r="A860" s="6"/>
      <c r="B860" s="6"/>
      <c r="C860" s="6"/>
      <c r="D860" s="6"/>
      <c r="E860" s="6"/>
      <c r="F860" s="6"/>
      <c r="G860" s="10"/>
      <c r="H860" s="6"/>
      <c r="I860" s="11"/>
    </row>
    <row r="861">
      <c r="A861" s="6"/>
      <c r="B861" s="6"/>
      <c r="C861" s="6"/>
      <c r="D861" s="6"/>
      <c r="E861" s="6"/>
      <c r="F861" s="6"/>
      <c r="G861" s="10"/>
      <c r="H861" s="6"/>
      <c r="I861" s="11"/>
    </row>
    <row r="862">
      <c r="A862" s="6"/>
      <c r="B862" s="6"/>
      <c r="C862" s="6"/>
      <c r="D862" s="6"/>
      <c r="E862" s="6"/>
      <c r="F862" s="6"/>
      <c r="G862" s="10"/>
      <c r="H862" s="6"/>
      <c r="I862" s="11"/>
    </row>
    <row r="863">
      <c r="A863" s="6"/>
      <c r="B863" s="6"/>
      <c r="C863" s="6"/>
      <c r="D863" s="6"/>
      <c r="E863" s="6"/>
      <c r="F863" s="6"/>
      <c r="G863" s="10"/>
      <c r="H863" s="6"/>
      <c r="I863" s="11"/>
    </row>
    <row r="864">
      <c r="A864" s="6"/>
      <c r="B864" s="6"/>
      <c r="C864" s="6"/>
      <c r="D864" s="6"/>
      <c r="E864" s="6"/>
      <c r="F864" s="6"/>
      <c r="G864" s="10"/>
      <c r="H864" s="6"/>
      <c r="I864" s="11"/>
    </row>
    <row r="865">
      <c r="A865" s="6"/>
      <c r="B865" s="6"/>
      <c r="C865" s="6"/>
      <c r="D865" s="6"/>
      <c r="E865" s="6"/>
      <c r="F865" s="6"/>
      <c r="G865" s="10"/>
      <c r="H865" s="6"/>
      <c r="I865" s="11"/>
    </row>
    <row r="866">
      <c r="A866" s="6"/>
      <c r="B866" s="6"/>
      <c r="C866" s="6"/>
      <c r="D866" s="6"/>
      <c r="E866" s="6"/>
      <c r="F866" s="6"/>
      <c r="G866" s="10"/>
      <c r="H866" s="6"/>
      <c r="I866" s="11"/>
    </row>
    <row r="867">
      <c r="A867" s="6"/>
      <c r="B867" s="6"/>
      <c r="C867" s="6"/>
      <c r="D867" s="6"/>
      <c r="E867" s="6"/>
      <c r="F867" s="6"/>
      <c r="G867" s="10"/>
      <c r="H867" s="6"/>
      <c r="I867" s="11"/>
    </row>
    <row r="868">
      <c r="A868" s="6"/>
      <c r="B868" s="6"/>
      <c r="C868" s="6"/>
      <c r="D868" s="6"/>
      <c r="E868" s="6"/>
      <c r="F868" s="6"/>
      <c r="G868" s="10"/>
      <c r="H868" s="6"/>
      <c r="I868" s="11"/>
    </row>
    <row r="869">
      <c r="A869" s="6"/>
      <c r="B869" s="6"/>
      <c r="C869" s="6"/>
      <c r="D869" s="6"/>
      <c r="E869" s="6"/>
      <c r="F869" s="6"/>
      <c r="G869" s="10"/>
      <c r="H869" s="6"/>
      <c r="I869" s="11"/>
    </row>
    <row r="870">
      <c r="A870" s="6"/>
      <c r="B870" s="6"/>
      <c r="C870" s="6"/>
      <c r="D870" s="6"/>
      <c r="E870" s="6"/>
      <c r="F870" s="6"/>
      <c r="G870" s="10"/>
      <c r="H870" s="6"/>
      <c r="I870" s="11"/>
    </row>
    <row r="871">
      <c r="A871" s="6"/>
      <c r="B871" s="6"/>
      <c r="C871" s="6"/>
      <c r="D871" s="6"/>
      <c r="E871" s="6"/>
      <c r="F871" s="6"/>
      <c r="G871" s="10"/>
      <c r="H871" s="6"/>
      <c r="I871" s="11"/>
    </row>
    <row r="872">
      <c r="A872" s="6"/>
      <c r="B872" s="6"/>
      <c r="C872" s="6"/>
      <c r="D872" s="6"/>
      <c r="E872" s="6"/>
      <c r="F872" s="6"/>
      <c r="G872" s="10"/>
      <c r="H872" s="6"/>
      <c r="I872" s="11"/>
    </row>
    <row r="873">
      <c r="A873" s="6"/>
      <c r="B873" s="6"/>
      <c r="C873" s="6"/>
      <c r="D873" s="6"/>
      <c r="E873" s="6"/>
      <c r="F873" s="6"/>
      <c r="G873" s="10"/>
      <c r="H873" s="6"/>
      <c r="I873" s="11"/>
    </row>
    <row r="874">
      <c r="A874" s="6"/>
      <c r="B874" s="6"/>
      <c r="C874" s="6"/>
      <c r="D874" s="6"/>
      <c r="E874" s="6"/>
      <c r="F874" s="6"/>
      <c r="G874" s="10"/>
      <c r="H874" s="6"/>
      <c r="I874" s="11"/>
    </row>
    <row r="875">
      <c r="A875" s="6"/>
      <c r="B875" s="6"/>
      <c r="C875" s="6"/>
      <c r="D875" s="6"/>
      <c r="E875" s="6"/>
      <c r="F875" s="6"/>
      <c r="G875" s="10"/>
      <c r="H875" s="6"/>
      <c r="I875" s="11"/>
    </row>
    <row r="876">
      <c r="A876" s="6"/>
      <c r="B876" s="6"/>
      <c r="C876" s="6"/>
      <c r="D876" s="6"/>
      <c r="E876" s="6"/>
      <c r="F876" s="6"/>
      <c r="G876" s="10"/>
      <c r="H876" s="6"/>
      <c r="I876" s="11"/>
    </row>
    <row r="877">
      <c r="A877" s="6"/>
      <c r="B877" s="6"/>
      <c r="C877" s="6"/>
      <c r="D877" s="6"/>
      <c r="E877" s="6"/>
      <c r="F877" s="6"/>
      <c r="G877" s="10"/>
      <c r="H877" s="6"/>
      <c r="I877" s="11"/>
    </row>
    <row r="878">
      <c r="A878" s="6"/>
      <c r="B878" s="6"/>
      <c r="C878" s="6"/>
      <c r="D878" s="6"/>
      <c r="E878" s="6"/>
      <c r="F878" s="6"/>
      <c r="G878" s="10"/>
      <c r="H878" s="6"/>
      <c r="I878" s="11"/>
    </row>
    <row r="879">
      <c r="A879" s="6"/>
      <c r="B879" s="6"/>
      <c r="C879" s="6"/>
      <c r="D879" s="6"/>
      <c r="E879" s="6"/>
      <c r="F879" s="6"/>
      <c r="G879" s="10"/>
      <c r="H879" s="6"/>
      <c r="I879" s="11"/>
    </row>
    <row r="880">
      <c r="A880" s="6"/>
      <c r="B880" s="6"/>
      <c r="C880" s="6"/>
      <c r="D880" s="6"/>
      <c r="E880" s="6"/>
      <c r="F880" s="6"/>
      <c r="G880" s="10"/>
      <c r="H880" s="6"/>
      <c r="I880" s="11"/>
    </row>
    <row r="881">
      <c r="A881" s="6"/>
      <c r="B881" s="6"/>
      <c r="C881" s="6"/>
      <c r="D881" s="6"/>
      <c r="E881" s="6"/>
      <c r="F881" s="6"/>
      <c r="G881" s="10"/>
      <c r="H881" s="6"/>
      <c r="I881" s="11"/>
    </row>
    <row r="882">
      <c r="A882" s="6"/>
      <c r="B882" s="6"/>
      <c r="C882" s="6"/>
      <c r="D882" s="6"/>
      <c r="E882" s="6"/>
      <c r="F882" s="6"/>
      <c r="G882" s="10"/>
      <c r="H882" s="6"/>
      <c r="I882" s="11"/>
    </row>
    <row r="883">
      <c r="A883" s="6"/>
      <c r="B883" s="6"/>
      <c r="C883" s="6"/>
      <c r="D883" s="6"/>
      <c r="E883" s="6"/>
      <c r="F883" s="6"/>
      <c r="G883" s="10"/>
      <c r="H883" s="6"/>
      <c r="I883" s="11"/>
    </row>
    <row r="884">
      <c r="A884" s="6"/>
      <c r="B884" s="6"/>
      <c r="C884" s="6"/>
      <c r="D884" s="6"/>
      <c r="E884" s="6"/>
      <c r="F884" s="6"/>
      <c r="G884" s="10"/>
      <c r="H884" s="6"/>
      <c r="I884" s="11"/>
    </row>
    <row r="885">
      <c r="A885" s="6"/>
      <c r="B885" s="6"/>
      <c r="C885" s="6"/>
      <c r="D885" s="6"/>
      <c r="E885" s="6"/>
      <c r="F885" s="6"/>
      <c r="G885" s="10"/>
      <c r="H885" s="6"/>
      <c r="I885" s="11"/>
    </row>
    <row r="886">
      <c r="A886" s="6"/>
      <c r="B886" s="6"/>
      <c r="C886" s="6"/>
      <c r="D886" s="6"/>
      <c r="E886" s="6"/>
      <c r="F886" s="6"/>
      <c r="G886" s="10"/>
      <c r="H886" s="6"/>
      <c r="I886" s="11"/>
    </row>
    <row r="887">
      <c r="A887" s="6"/>
      <c r="B887" s="6"/>
      <c r="C887" s="6"/>
      <c r="D887" s="6"/>
      <c r="E887" s="6"/>
      <c r="F887" s="6"/>
      <c r="G887" s="10"/>
      <c r="H887" s="6"/>
      <c r="I887" s="11"/>
    </row>
    <row r="888">
      <c r="A888" s="6"/>
      <c r="B888" s="6"/>
      <c r="C888" s="6"/>
      <c r="D888" s="6"/>
      <c r="E888" s="6"/>
      <c r="F888" s="6"/>
      <c r="G888" s="10"/>
      <c r="H888" s="6"/>
      <c r="I888" s="11"/>
    </row>
    <row r="889">
      <c r="A889" s="6"/>
      <c r="B889" s="6"/>
      <c r="C889" s="6"/>
      <c r="D889" s="6"/>
      <c r="E889" s="6"/>
      <c r="F889" s="6"/>
      <c r="G889" s="10"/>
      <c r="H889" s="6"/>
      <c r="I889" s="11"/>
    </row>
    <row r="890">
      <c r="A890" s="6"/>
      <c r="B890" s="6"/>
      <c r="C890" s="6"/>
      <c r="D890" s="6"/>
      <c r="E890" s="6"/>
      <c r="F890" s="6"/>
      <c r="G890" s="10"/>
      <c r="H890" s="6"/>
      <c r="I890" s="11"/>
    </row>
    <row r="891">
      <c r="A891" s="6"/>
      <c r="B891" s="6"/>
      <c r="C891" s="6"/>
      <c r="D891" s="6"/>
      <c r="E891" s="6"/>
      <c r="F891" s="6"/>
      <c r="G891" s="10"/>
      <c r="H891" s="6"/>
      <c r="I891" s="11"/>
    </row>
    <row r="892">
      <c r="A892" s="6"/>
      <c r="B892" s="6"/>
      <c r="C892" s="6"/>
      <c r="D892" s="6"/>
      <c r="E892" s="6"/>
      <c r="F892" s="6"/>
      <c r="G892" s="10"/>
      <c r="H892" s="6"/>
      <c r="I892" s="11"/>
    </row>
    <row r="893">
      <c r="A893" s="6"/>
      <c r="B893" s="6"/>
      <c r="C893" s="6"/>
      <c r="D893" s="6"/>
      <c r="E893" s="6"/>
      <c r="F893" s="6"/>
      <c r="G893" s="10"/>
      <c r="H893" s="6"/>
      <c r="I893" s="11"/>
    </row>
    <row r="894">
      <c r="A894" s="6"/>
      <c r="B894" s="6"/>
      <c r="C894" s="6"/>
      <c r="D894" s="6"/>
      <c r="E894" s="6"/>
      <c r="F894" s="6"/>
      <c r="G894" s="10"/>
      <c r="H894" s="6"/>
      <c r="I894" s="11"/>
    </row>
    <row r="895">
      <c r="A895" s="6"/>
      <c r="B895" s="6"/>
      <c r="C895" s="6"/>
      <c r="D895" s="6"/>
      <c r="E895" s="6"/>
      <c r="F895" s="6"/>
      <c r="G895" s="10"/>
      <c r="H895" s="6"/>
      <c r="I895" s="11"/>
    </row>
    <row r="896">
      <c r="A896" s="6"/>
      <c r="B896" s="6"/>
      <c r="C896" s="6"/>
      <c r="D896" s="6"/>
      <c r="E896" s="6"/>
      <c r="F896" s="6"/>
      <c r="G896" s="10"/>
      <c r="H896" s="6"/>
      <c r="I896" s="11"/>
    </row>
    <row r="897">
      <c r="A897" s="6"/>
      <c r="B897" s="6"/>
      <c r="C897" s="6"/>
      <c r="D897" s="6"/>
      <c r="E897" s="6"/>
      <c r="F897" s="6"/>
      <c r="G897" s="10"/>
      <c r="H897" s="6"/>
      <c r="I897" s="11"/>
    </row>
    <row r="898">
      <c r="A898" s="6"/>
      <c r="B898" s="6"/>
      <c r="C898" s="6"/>
      <c r="D898" s="6"/>
      <c r="E898" s="6"/>
      <c r="F898" s="6"/>
      <c r="G898" s="10"/>
      <c r="H898" s="6"/>
      <c r="I898" s="11"/>
    </row>
    <row r="899">
      <c r="A899" s="6"/>
      <c r="B899" s="6"/>
      <c r="C899" s="6"/>
      <c r="D899" s="6"/>
      <c r="E899" s="6"/>
      <c r="F899" s="6"/>
      <c r="G899" s="10"/>
      <c r="H899" s="6"/>
      <c r="I899" s="11"/>
    </row>
    <row r="900">
      <c r="A900" s="6"/>
      <c r="B900" s="6"/>
      <c r="C900" s="6"/>
      <c r="D900" s="6"/>
      <c r="E900" s="6"/>
      <c r="F900" s="6"/>
      <c r="G900" s="10"/>
      <c r="H900" s="6"/>
      <c r="I900" s="11"/>
    </row>
    <row r="901">
      <c r="A901" s="6"/>
      <c r="B901" s="6"/>
      <c r="C901" s="6"/>
      <c r="D901" s="6"/>
      <c r="E901" s="6"/>
      <c r="F901" s="6"/>
      <c r="G901" s="10"/>
      <c r="H901" s="6"/>
      <c r="I901" s="11"/>
    </row>
    <row r="902">
      <c r="A902" s="6"/>
      <c r="B902" s="6"/>
      <c r="C902" s="6"/>
      <c r="D902" s="6"/>
      <c r="E902" s="6"/>
      <c r="F902" s="6"/>
      <c r="G902" s="10"/>
      <c r="H902" s="6"/>
      <c r="I902" s="11"/>
    </row>
    <row r="903">
      <c r="A903" s="6"/>
      <c r="B903" s="6"/>
      <c r="C903" s="6"/>
      <c r="D903" s="6"/>
      <c r="E903" s="6"/>
      <c r="F903" s="6"/>
      <c r="G903" s="10"/>
      <c r="H903" s="6"/>
      <c r="I903" s="11"/>
    </row>
    <row r="904">
      <c r="A904" s="6"/>
      <c r="B904" s="6"/>
      <c r="C904" s="6"/>
      <c r="D904" s="6"/>
      <c r="E904" s="6"/>
      <c r="F904" s="6"/>
      <c r="G904" s="10"/>
      <c r="H904" s="6"/>
      <c r="I904" s="11"/>
    </row>
    <row r="905">
      <c r="A905" s="6"/>
      <c r="B905" s="6"/>
      <c r="C905" s="6"/>
      <c r="D905" s="6"/>
      <c r="E905" s="6"/>
      <c r="F905" s="6"/>
      <c r="G905" s="10"/>
      <c r="H905" s="6"/>
      <c r="I905" s="11"/>
    </row>
    <row r="906">
      <c r="A906" s="6"/>
      <c r="B906" s="6"/>
      <c r="C906" s="6"/>
      <c r="D906" s="6"/>
      <c r="E906" s="6"/>
      <c r="F906" s="6"/>
      <c r="G906" s="10"/>
      <c r="H906" s="6"/>
      <c r="I906" s="11"/>
    </row>
    <row r="907">
      <c r="A907" s="6"/>
      <c r="B907" s="6"/>
      <c r="C907" s="6"/>
      <c r="D907" s="6"/>
      <c r="E907" s="6"/>
      <c r="F907" s="6"/>
      <c r="G907" s="10"/>
      <c r="H907" s="6"/>
      <c r="I907" s="11"/>
    </row>
    <row r="908">
      <c r="A908" s="6"/>
      <c r="B908" s="6"/>
      <c r="C908" s="6"/>
      <c r="D908" s="6"/>
      <c r="E908" s="6"/>
      <c r="F908" s="6"/>
      <c r="G908" s="10"/>
      <c r="H908" s="6"/>
      <c r="I908" s="11"/>
    </row>
    <row r="909">
      <c r="A909" s="6"/>
      <c r="B909" s="6"/>
      <c r="C909" s="6"/>
      <c r="D909" s="6"/>
      <c r="E909" s="6"/>
      <c r="F909" s="6"/>
      <c r="G909" s="10"/>
      <c r="H909" s="6"/>
      <c r="I909" s="11"/>
    </row>
    <row r="910">
      <c r="A910" s="6"/>
      <c r="B910" s="6"/>
      <c r="C910" s="6"/>
      <c r="D910" s="6"/>
      <c r="E910" s="6"/>
      <c r="F910" s="6"/>
      <c r="G910" s="10"/>
      <c r="H910" s="6"/>
      <c r="I910" s="11"/>
    </row>
    <row r="911">
      <c r="A911" s="6"/>
      <c r="B911" s="6"/>
      <c r="C911" s="6"/>
      <c r="D911" s="6"/>
      <c r="E911" s="6"/>
      <c r="F911" s="6"/>
      <c r="G911" s="10"/>
      <c r="H911" s="6"/>
      <c r="I911" s="11"/>
    </row>
    <row r="912">
      <c r="A912" s="6"/>
      <c r="B912" s="6"/>
      <c r="C912" s="6"/>
      <c r="D912" s="6"/>
      <c r="E912" s="6"/>
      <c r="F912" s="6"/>
      <c r="G912" s="10"/>
      <c r="H912" s="6"/>
      <c r="I912" s="11"/>
    </row>
    <row r="913">
      <c r="A913" s="6"/>
      <c r="B913" s="6"/>
      <c r="C913" s="6"/>
      <c r="D913" s="6"/>
      <c r="E913" s="6"/>
      <c r="F913" s="6"/>
      <c r="G913" s="10"/>
      <c r="H913" s="6"/>
      <c r="I913" s="11"/>
    </row>
    <row r="914">
      <c r="A914" s="6"/>
      <c r="B914" s="6"/>
      <c r="C914" s="6"/>
      <c r="D914" s="6"/>
      <c r="E914" s="6"/>
      <c r="F914" s="6"/>
      <c r="G914" s="10"/>
      <c r="H914" s="6"/>
      <c r="I914" s="11"/>
    </row>
    <row r="915">
      <c r="A915" s="6"/>
      <c r="B915" s="6"/>
      <c r="C915" s="6"/>
      <c r="D915" s="6"/>
      <c r="E915" s="6"/>
      <c r="F915" s="6"/>
      <c r="G915" s="10"/>
      <c r="H915" s="6"/>
      <c r="I915" s="11"/>
    </row>
    <row r="916">
      <c r="A916" s="6"/>
      <c r="B916" s="6"/>
      <c r="C916" s="6"/>
      <c r="D916" s="6"/>
      <c r="E916" s="6"/>
      <c r="F916" s="6"/>
      <c r="G916" s="10"/>
      <c r="H916" s="6"/>
      <c r="I916" s="11"/>
    </row>
    <row r="917">
      <c r="A917" s="6"/>
      <c r="B917" s="6"/>
      <c r="C917" s="6"/>
      <c r="D917" s="6"/>
      <c r="E917" s="6"/>
      <c r="F917" s="6"/>
      <c r="G917" s="10"/>
      <c r="H917" s="6"/>
      <c r="I917" s="11"/>
    </row>
    <row r="918">
      <c r="A918" s="6"/>
      <c r="B918" s="6"/>
      <c r="C918" s="6"/>
      <c r="D918" s="6"/>
      <c r="E918" s="6"/>
      <c r="F918" s="6"/>
      <c r="G918" s="10"/>
      <c r="H918" s="6"/>
      <c r="I918" s="11"/>
    </row>
    <row r="919">
      <c r="A919" s="6"/>
      <c r="B919" s="6"/>
      <c r="C919" s="6"/>
      <c r="D919" s="6"/>
      <c r="E919" s="6"/>
      <c r="F919" s="6"/>
      <c r="G919" s="10"/>
      <c r="H919" s="6"/>
      <c r="I919" s="11"/>
    </row>
    <row r="920">
      <c r="A920" s="6"/>
      <c r="B920" s="6"/>
      <c r="C920" s="6"/>
      <c r="D920" s="6"/>
      <c r="E920" s="6"/>
      <c r="F920" s="6"/>
      <c r="G920" s="10"/>
      <c r="H920" s="6"/>
      <c r="I920" s="11"/>
    </row>
    <row r="921">
      <c r="A921" s="6"/>
      <c r="B921" s="6"/>
      <c r="C921" s="6"/>
      <c r="D921" s="6"/>
      <c r="E921" s="6"/>
      <c r="F921" s="6"/>
      <c r="G921" s="10"/>
      <c r="H921" s="6"/>
      <c r="I921" s="11"/>
    </row>
    <row r="922">
      <c r="A922" s="6"/>
      <c r="B922" s="6"/>
      <c r="C922" s="6"/>
      <c r="D922" s="6"/>
      <c r="E922" s="6"/>
      <c r="F922" s="6"/>
      <c r="G922" s="10"/>
      <c r="H922" s="6"/>
      <c r="I922" s="11"/>
    </row>
    <row r="923">
      <c r="A923" s="6"/>
      <c r="B923" s="6"/>
      <c r="C923" s="6"/>
      <c r="D923" s="6"/>
      <c r="E923" s="6"/>
      <c r="F923" s="6"/>
      <c r="G923" s="10"/>
      <c r="H923" s="6"/>
      <c r="I923" s="11"/>
    </row>
    <row r="924">
      <c r="A924" s="6"/>
      <c r="B924" s="6"/>
      <c r="C924" s="6"/>
      <c r="D924" s="6"/>
      <c r="E924" s="6"/>
      <c r="F924" s="6"/>
      <c r="G924" s="10"/>
      <c r="H924" s="6"/>
      <c r="I924" s="11"/>
    </row>
    <row r="925">
      <c r="A925" s="6"/>
      <c r="B925" s="6"/>
      <c r="C925" s="6"/>
      <c r="D925" s="6"/>
      <c r="E925" s="6"/>
      <c r="F925" s="6"/>
      <c r="G925" s="10"/>
      <c r="H925" s="6"/>
      <c r="I925" s="11"/>
    </row>
    <row r="926">
      <c r="A926" s="6"/>
      <c r="B926" s="6"/>
      <c r="C926" s="6"/>
      <c r="D926" s="6"/>
      <c r="E926" s="6"/>
      <c r="F926" s="6"/>
      <c r="G926" s="10"/>
      <c r="H926" s="6"/>
      <c r="I926" s="11"/>
    </row>
    <row r="927">
      <c r="A927" s="6"/>
      <c r="B927" s="6"/>
      <c r="C927" s="6"/>
      <c r="D927" s="6"/>
      <c r="E927" s="6"/>
      <c r="F927" s="6"/>
      <c r="G927" s="10"/>
      <c r="H927" s="6"/>
      <c r="I927" s="11"/>
    </row>
    <row r="928">
      <c r="A928" s="6"/>
      <c r="B928" s="6"/>
      <c r="C928" s="6"/>
      <c r="D928" s="6"/>
      <c r="E928" s="6"/>
      <c r="F928" s="6"/>
      <c r="G928" s="10"/>
      <c r="H928" s="6"/>
      <c r="I928" s="11"/>
    </row>
    <row r="929">
      <c r="A929" s="6"/>
      <c r="B929" s="6"/>
      <c r="C929" s="6"/>
      <c r="D929" s="6"/>
      <c r="E929" s="6"/>
      <c r="F929" s="6"/>
      <c r="G929" s="10"/>
      <c r="H929" s="6"/>
      <c r="I929" s="11"/>
    </row>
    <row r="930">
      <c r="A930" s="6"/>
      <c r="B930" s="6"/>
      <c r="C930" s="6"/>
      <c r="D930" s="6"/>
      <c r="E930" s="6"/>
      <c r="F930" s="6"/>
      <c r="G930" s="10"/>
      <c r="H930" s="6"/>
      <c r="I930" s="11"/>
    </row>
    <row r="931">
      <c r="A931" s="6"/>
      <c r="B931" s="6"/>
      <c r="C931" s="6"/>
      <c r="D931" s="6"/>
      <c r="E931" s="6"/>
      <c r="F931" s="6"/>
      <c r="G931" s="10"/>
      <c r="H931" s="6"/>
      <c r="I931" s="11"/>
    </row>
    <row r="932">
      <c r="A932" s="6"/>
      <c r="B932" s="6"/>
      <c r="C932" s="6"/>
      <c r="D932" s="6"/>
      <c r="E932" s="6"/>
      <c r="F932" s="6"/>
      <c r="G932" s="10"/>
      <c r="H932" s="6"/>
      <c r="I932" s="11"/>
    </row>
    <row r="933">
      <c r="A933" s="6"/>
      <c r="B933" s="6"/>
      <c r="C933" s="6"/>
      <c r="D933" s="6"/>
      <c r="E933" s="6"/>
      <c r="F933" s="6"/>
      <c r="G933" s="10"/>
      <c r="H933" s="6"/>
      <c r="I933" s="11"/>
    </row>
    <row r="934">
      <c r="A934" s="6"/>
      <c r="B934" s="6"/>
      <c r="C934" s="6"/>
      <c r="D934" s="6"/>
      <c r="E934" s="6"/>
      <c r="F934" s="6"/>
      <c r="G934" s="10"/>
      <c r="H934" s="6"/>
      <c r="I934" s="11"/>
    </row>
    <row r="935">
      <c r="A935" s="6"/>
      <c r="B935" s="6"/>
      <c r="C935" s="6"/>
      <c r="D935" s="6"/>
      <c r="E935" s="6"/>
      <c r="F935" s="6"/>
      <c r="G935" s="10"/>
      <c r="H935" s="6"/>
      <c r="I935" s="11"/>
    </row>
    <row r="936">
      <c r="A936" s="6"/>
      <c r="B936" s="6"/>
      <c r="C936" s="6"/>
      <c r="D936" s="6"/>
      <c r="E936" s="6"/>
      <c r="F936" s="6"/>
      <c r="G936" s="10"/>
      <c r="H936" s="6"/>
      <c r="I936" s="11"/>
    </row>
    <row r="937">
      <c r="A937" s="6"/>
      <c r="B937" s="6"/>
      <c r="C937" s="6"/>
      <c r="D937" s="6"/>
      <c r="E937" s="6"/>
      <c r="F937" s="6"/>
      <c r="G937" s="10"/>
      <c r="H937" s="6"/>
      <c r="I937" s="11"/>
    </row>
    <row r="938">
      <c r="A938" s="6"/>
      <c r="B938" s="6"/>
      <c r="C938" s="6"/>
      <c r="D938" s="6"/>
      <c r="E938" s="6"/>
      <c r="F938" s="6"/>
      <c r="G938" s="10"/>
      <c r="H938" s="6"/>
      <c r="I938" s="11"/>
    </row>
    <row r="939">
      <c r="A939" s="6"/>
      <c r="B939" s="6"/>
      <c r="C939" s="6"/>
      <c r="D939" s="6"/>
      <c r="E939" s="6"/>
      <c r="F939" s="6"/>
      <c r="G939" s="10"/>
      <c r="H939" s="6"/>
      <c r="I939" s="11"/>
    </row>
    <row r="940">
      <c r="A940" s="6"/>
      <c r="B940" s="6"/>
      <c r="C940" s="6"/>
      <c r="D940" s="6"/>
      <c r="E940" s="6"/>
      <c r="F940" s="6"/>
      <c r="G940" s="10"/>
      <c r="H940" s="6"/>
      <c r="I940" s="11"/>
    </row>
    <row r="941">
      <c r="A941" s="6"/>
      <c r="B941" s="6"/>
      <c r="C941" s="6"/>
      <c r="D941" s="6"/>
      <c r="E941" s="6"/>
      <c r="F941" s="6"/>
      <c r="G941" s="10"/>
      <c r="H941" s="6"/>
      <c r="I941" s="11"/>
    </row>
    <row r="942">
      <c r="A942" s="6"/>
      <c r="B942" s="6"/>
      <c r="C942" s="6"/>
      <c r="D942" s="6"/>
      <c r="E942" s="6"/>
      <c r="F942" s="6"/>
      <c r="G942" s="10"/>
      <c r="H942" s="6"/>
      <c r="I942" s="11"/>
    </row>
    <row r="943">
      <c r="A943" s="6"/>
      <c r="B943" s="6"/>
      <c r="C943" s="6"/>
      <c r="D943" s="6"/>
      <c r="E943" s="6"/>
      <c r="F943" s="6"/>
      <c r="G943" s="10"/>
      <c r="H943" s="6"/>
      <c r="I943" s="11"/>
    </row>
    <row r="944">
      <c r="A944" s="6"/>
      <c r="B944" s="6"/>
      <c r="C944" s="6"/>
      <c r="D944" s="6"/>
      <c r="E944" s="6"/>
      <c r="F944" s="6"/>
      <c r="G944" s="10"/>
      <c r="H944" s="6"/>
      <c r="I944" s="11"/>
    </row>
    <row r="945">
      <c r="A945" s="6"/>
      <c r="B945" s="6"/>
      <c r="C945" s="6"/>
      <c r="D945" s="6"/>
      <c r="E945" s="6"/>
      <c r="F945" s="6"/>
      <c r="G945" s="10"/>
      <c r="H945" s="6"/>
      <c r="I945" s="11"/>
    </row>
    <row r="946">
      <c r="A946" s="6"/>
      <c r="B946" s="6"/>
      <c r="C946" s="6"/>
      <c r="D946" s="6"/>
      <c r="E946" s="6"/>
      <c r="F946" s="6"/>
      <c r="G946" s="10"/>
      <c r="H946" s="6"/>
      <c r="I946" s="11"/>
    </row>
    <row r="947">
      <c r="A947" s="6"/>
      <c r="B947" s="6"/>
      <c r="C947" s="6"/>
      <c r="D947" s="6"/>
      <c r="E947" s="6"/>
      <c r="F947" s="6"/>
      <c r="G947" s="10"/>
      <c r="H947" s="6"/>
      <c r="I947" s="11"/>
    </row>
    <row r="948">
      <c r="A948" s="6"/>
      <c r="B948" s="6"/>
      <c r="C948" s="6"/>
      <c r="D948" s="6"/>
      <c r="E948" s="6"/>
      <c r="F948" s="6"/>
      <c r="G948" s="10"/>
      <c r="H948" s="6"/>
      <c r="I948" s="11"/>
    </row>
    <row r="949">
      <c r="A949" s="6"/>
      <c r="B949" s="6"/>
      <c r="C949" s="6"/>
      <c r="D949" s="6"/>
      <c r="E949" s="6"/>
      <c r="F949" s="6"/>
      <c r="G949" s="10"/>
      <c r="H949" s="6"/>
      <c r="I949" s="11"/>
    </row>
    <row r="950">
      <c r="A950" s="6"/>
      <c r="B950" s="6"/>
      <c r="C950" s="6"/>
      <c r="D950" s="6"/>
      <c r="E950" s="6"/>
      <c r="F950" s="6"/>
      <c r="G950" s="10"/>
      <c r="H950" s="6"/>
      <c r="I950" s="11"/>
    </row>
    <row r="951">
      <c r="A951" s="6"/>
      <c r="B951" s="6"/>
      <c r="C951" s="6"/>
      <c r="D951" s="6"/>
      <c r="E951" s="6"/>
      <c r="F951" s="6"/>
      <c r="G951" s="10"/>
      <c r="H951" s="6"/>
      <c r="I951" s="11"/>
    </row>
    <row r="952">
      <c r="A952" s="6"/>
      <c r="B952" s="6"/>
      <c r="C952" s="6"/>
      <c r="D952" s="6"/>
      <c r="E952" s="6"/>
      <c r="F952" s="6"/>
      <c r="G952" s="10"/>
      <c r="H952" s="6"/>
      <c r="I952" s="11"/>
    </row>
    <row r="953">
      <c r="A953" s="6"/>
      <c r="B953" s="6"/>
      <c r="C953" s="6"/>
      <c r="D953" s="6"/>
      <c r="E953" s="6"/>
      <c r="F953" s="6"/>
      <c r="G953" s="10"/>
      <c r="H953" s="6"/>
      <c r="I953" s="11"/>
    </row>
    <row r="954">
      <c r="A954" s="6"/>
      <c r="B954" s="6"/>
      <c r="C954" s="6"/>
      <c r="D954" s="6"/>
      <c r="E954" s="6"/>
      <c r="F954" s="6"/>
      <c r="G954" s="10"/>
      <c r="H954" s="6"/>
      <c r="I954" s="11"/>
    </row>
    <row r="955">
      <c r="A955" s="6"/>
      <c r="B955" s="6"/>
      <c r="C955" s="6"/>
      <c r="D955" s="6"/>
      <c r="E955" s="6"/>
      <c r="F955" s="6"/>
      <c r="G955" s="10"/>
      <c r="H955" s="6"/>
      <c r="I955" s="11"/>
    </row>
    <row r="956">
      <c r="A956" s="6"/>
      <c r="B956" s="6"/>
      <c r="C956" s="6"/>
      <c r="D956" s="6"/>
      <c r="E956" s="6"/>
      <c r="F956" s="6"/>
      <c r="G956" s="10"/>
      <c r="H956" s="6"/>
      <c r="I956" s="11"/>
    </row>
    <row r="957">
      <c r="A957" s="6"/>
      <c r="B957" s="6"/>
      <c r="C957" s="6"/>
      <c r="D957" s="6"/>
      <c r="E957" s="6"/>
      <c r="F957" s="6"/>
      <c r="G957" s="10"/>
      <c r="H957" s="6"/>
      <c r="I957" s="11"/>
    </row>
    <row r="958">
      <c r="A958" s="6"/>
      <c r="B958" s="6"/>
      <c r="C958" s="6"/>
      <c r="D958" s="6"/>
      <c r="E958" s="6"/>
      <c r="F958" s="6"/>
      <c r="G958" s="10"/>
      <c r="H958" s="6"/>
      <c r="I958" s="11"/>
    </row>
    <row r="959">
      <c r="A959" s="6"/>
      <c r="B959" s="6"/>
      <c r="C959" s="6"/>
      <c r="D959" s="6"/>
      <c r="E959" s="6"/>
      <c r="F959" s="6"/>
      <c r="G959" s="10"/>
      <c r="H959" s="6"/>
      <c r="I959" s="11"/>
    </row>
    <row r="960">
      <c r="A960" s="6"/>
      <c r="B960" s="6"/>
      <c r="C960" s="6"/>
      <c r="D960" s="6"/>
      <c r="E960" s="6"/>
      <c r="F960" s="6"/>
      <c r="G960" s="10"/>
      <c r="H960" s="6"/>
      <c r="I960" s="11"/>
    </row>
    <row r="961">
      <c r="A961" s="6"/>
      <c r="B961" s="6"/>
      <c r="C961" s="6"/>
      <c r="D961" s="6"/>
      <c r="E961" s="6"/>
      <c r="F961" s="6"/>
      <c r="G961" s="10"/>
      <c r="H961" s="6"/>
      <c r="I961" s="11"/>
    </row>
    <row r="962">
      <c r="A962" s="6"/>
      <c r="B962" s="6"/>
      <c r="C962" s="6"/>
      <c r="D962" s="6"/>
      <c r="E962" s="6"/>
      <c r="F962" s="6"/>
      <c r="G962" s="10"/>
      <c r="H962" s="6"/>
      <c r="I962" s="11"/>
    </row>
    <row r="963">
      <c r="A963" s="6"/>
      <c r="B963" s="6"/>
      <c r="C963" s="6"/>
      <c r="D963" s="6"/>
      <c r="E963" s="6"/>
      <c r="F963" s="6"/>
      <c r="G963" s="10"/>
      <c r="H963" s="6"/>
      <c r="I963" s="11"/>
    </row>
    <row r="964">
      <c r="A964" s="6"/>
      <c r="B964" s="6"/>
      <c r="C964" s="6"/>
      <c r="D964" s="6"/>
      <c r="E964" s="6"/>
      <c r="F964" s="6"/>
      <c r="G964" s="10"/>
      <c r="H964" s="6"/>
      <c r="I964" s="11"/>
    </row>
    <row r="965">
      <c r="A965" s="6"/>
      <c r="B965" s="6"/>
      <c r="C965" s="6"/>
      <c r="D965" s="6"/>
      <c r="E965" s="6"/>
      <c r="F965" s="6"/>
      <c r="G965" s="10"/>
      <c r="H965" s="6"/>
      <c r="I965" s="11"/>
    </row>
    <row r="966">
      <c r="A966" s="6"/>
      <c r="B966" s="6"/>
      <c r="C966" s="6"/>
      <c r="D966" s="6"/>
      <c r="E966" s="6"/>
      <c r="F966" s="6"/>
      <c r="G966" s="10"/>
      <c r="H966" s="6"/>
      <c r="I966" s="11"/>
    </row>
    <row r="967">
      <c r="A967" s="6"/>
      <c r="B967" s="6"/>
      <c r="C967" s="6"/>
      <c r="D967" s="6"/>
      <c r="E967" s="6"/>
      <c r="F967" s="6"/>
      <c r="G967" s="10"/>
      <c r="H967" s="6"/>
      <c r="I967" s="11"/>
    </row>
    <row r="968">
      <c r="A968" s="6"/>
      <c r="B968" s="6"/>
      <c r="C968" s="6"/>
      <c r="D968" s="6"/>
      <c r="E968" s="6"/>
      <c r="F968" s="6"/>
      <c r="G968" s="10"/>
      <c r="H968" s="6"/>
      <c r="I968" s="11"/>
    </row>
    <row r="969">
      <c r="A969" s="6"/>
      <c r="B969" s="6"/>
      <c r="C969" s="6"/>
      <c r="D969" s="6"/>
      <c r="E969" s="6"/>
      <c r="F969" s="6"/>
      <c r="G969" s="10"/>
      <c r="H969" s="6"/>
      <c r="I969" s="11"/>
    </row>
    <row r="970">
      <c r="A970" s="6"/>
      <c r="B970" s="6"/>
      <c r="C970" s="6"/>
      <c r="D970" s="6"/>
      <c r="E970" s="6"/>
      <c r="F970" s="6"/>
      <c r="G970" s="10"/>
      <c r="H970" s="6"/>
      <c r="I970" s="11"/>
    </row>
    <row r="971">
      <c r="A971" s="6"/>
      <c r="B971" s="6"/>
      <c r="C971" s="6"/>
      <c r="D971" s="6"/>
      <c r="E971" s="6"/>
      <c r="F971" s="6"/>
      <c r="G971" s="10"/>
      <c r="H971" s="6"/>
      <c r="I971" s="11"/>
    </row>
    <row r="972">
      <c r="A972" s="6"/>
      <c r="B972" s="6"/>
      <c r="C972" s="6"/>
      <c r="D972" s="6"/>
      <c r="E972" s="6"/>
      <c r="F972" s="6"/>
      <c r="G972" s="10"/>
      <c r="H972" s="6"/>
      <c r="I972" s="11"/>
    </row>
    <row r="973">
      <c r="A973" s="6"/>
      <c r="B973" s="6"/>
      <c r="C973" s="6"/>
      <c r="D973" s="6"/>
      <c r="E973" s="6"/>
      <c r="F973" s="6"/>
      <c r="G973" s="10"/>
      <c r="H973" s="6"/>
      <c r="I973" s="11"/>
    </row>
    <row r="974">
      <c r="A974" s="6"/>
      <c r="B974" s="6"/>
      <c r="C974" s="6"/>
      <c r="D974" s="6"/>
      <c r="E974" s="6"/>
      <c r="F974" s="6"/>
      <c r="G974" s="10"/>
      <c r="H974" s="6"/>
      <c r="I974" s="11"/>
    </row>
    <row r="975">
      <c r="A975" s="6"/>
      <c r="B975" s="6"/>
      <c r="C975" s="6"/>
      <c r="D975" s="6"/>
      <c r="E975" s="6"/>
      <c r="F975" s="6"/>
      <c r="G975" s="10"/>
      <c r="H975" s="6"/>
      <c r="I975" s="11"/>
    </row>
    <row r="976">
      <c r="A976" s="6"/>
      <c r="B976" s="6"/>
      <c r="C976" s="6"/>
      <c r="D976" s="6"/>
      <c r="E976" s="6"/>
      <c r="F976" s="6"/>
      <c r="G976" s="10"/>
      <c r="H976" s="6"/>
      <c r="I976" s="11"/>
    </row>
    <row r="977">
      <c r="A977" s="6"/>
      <c r="B977" s="6"/>
      <c r="C977" s="6"/>
      <c r="D977" s="6"/>
      <c r="E977" s="6"/>
      <c r="F977" s="6"/>
      <c r="G977" s="10"/>
      <c r="H977" s="6"/>
      <c r="I977" s="11"/>
    </row>
    <row r="978">
      <c r="A978" s="6"/>
      <c r="B978" s="6"/>
      <c r="C978" s="6"/>
      <c r="D978" s="6"/>
      <c r="E978" s="6"/>
      <c r="F978" s="6"/>
      <c r="G978" s="10"/>
      <c r="H978" s="6"/>
      <c r="I978" s="11"/>
    </row>
    <row r="979">
      <c r="A979" s="6"/>
      <c r="B979" s="6"/>
      <c r="C979" s="6"/>
      <c r="D979" s="6"/>
      <c r="E979" s="6"/>
      <c r="F979" s="6"/>
      <c r="G979" s="10"/>
      <c r="H979" s="6"/>
      <c r="I979" s="11"/>
    </row>
    <row r="980">
      <c r="A980" s="6"/>
      <c r="B980" s="6"/>
      <c r="C980" s="6"/>
      <c r="D980" s="6"/>
      <c r="E980" s="6"/>
      <c r="F980" s="6"/>
      <c r="G980" s="10"/>
      <c r="H980" s="6"/>
      <c r="I980" s="11"/>
    </row>
    <row r="981">
      <c r="A981" s="6"/>
      <c r="B981" s="6"/>
      <c r="C981" s="6"/>
      <c r="D981" s="6"/>
      <c r="E981" s="6"/>
      <c r="F981" s="6"/>
      <c r="G981" s="10"/>
      <c r="H981" s="6"/>
      <c r="I981" s="11"/>
    </row>
    <row r="982">
      <c r="A982" s="6"/>
      <c r="B982" s="6"/>
      <c r="C982" s="6"/>
      <c r="D982" s="6"/>
      <c r="E982" s="6"/>
      <c r="F982" s="6"/>
      <c r="G982" s="10"/>
      <c r="H982" s="6"/>
      <c r="I982" s="11"/>
    </row>
    <row r="983">
      <c r="A983" s="6"/>
      <c r="B983" s="6"/>
      <c r="C983" s="6"/>
      <c r="D983" s="6"/>
      <c r="E983" s="6"/>
      <c r="F983" s="6"/>
      <c r="G983" s="10"/>
      <c r="H983" s="6"/>
      <c r="I983" s="11"/>
    </row>
    <row r="984">
      <c r="A984" s="6"/>
      <c r="B984" s="6"/>
      <c r="C984" s="6"/>
      <c r="D984" s="6"/>
      <c r="E984" s="6"/>
      <c r="F984" s="6"/>
      <c r="G984" s="10"/>
      <c r="H984" s="6"/>
      <c r="I984" s="11"/>
    </row>
    <row r="985">
      <c r="A985" s="6"/>
      <c r="B985" s="6"/>
      <c r="C985" s="6"/>
      <c r="D985" s="6"/>
      <c r="E985" s="6"/>
      <c r="F985" s="6"/>
      <c r="G985" s="10"/>
      <c r="H985" s="6"/>
      <c r="I985" s="11"/>
    </row>
    <row r="986">
      <c r="A986" s="6"/>
      <c r="B986" s="6"/>
      <c r="C986" s="6"/>
      <c r="D986" s="6"/>
      <c r="E986" s="6"/>
      <c r="F986" s="6"/>
      <c r="G986" s="10"/>
      <c r="H986" s="6"/>
      <c r="I986" s="11"/>
    </row>
    <row r="987">
      <c r="A987" s="6"/>
      <c r="B987" s="6"/>
      <c r="C987" s="6"/>
      <c r="D987" s="6"/>
      <c r="E987" s="6"/>
      <c r="F987" s="6"/>
      <c r="G987" s="10"/>
      <c r="H987" s="6"/>
      <c r="I987" s="11"/>
    </row>
    <row r="988">
      <c r="A988" s="6"/>
      <c r="B988" s="6"/>
      <c r="C988" s="6"/>
      <c r="D988" s="6"/>
      <c r="E988" s="6"/>
      <c r="F988" s="6"/>
      <c r="G988" s="10"/>
      <c r="H988" s="6"/>
      <c r="I988" s="11"/>
    </row>
    <row r="989">
      <c r="A989" s="6"/>
      <c r="B989" s="6"/>
      <c r="C989" s="6"/>
      <c r="D989" s="6"/>
      <c r="E989" s="6"/>
      <c r="F989" s="6"/>
      <c r="G989" s="10"/>
      <c r="H989" s="6"/>
      <c r="I989" s="11"/>
    </row>
    <row r="990">
      <c r="A990" s="6"/>
      <c r="B990" s="6"/>
      <c r="C990" s="6"/>
      <c r="D990" s="6"/>
      <c r="E990" s="6"/>
      <c r="F990" s="6"/>
      <c r="G990" s="10"/>
      <c r="H990" s="6"/>
      <c r="I990" s="11"/>
    </row>
    <row r="991">
      <c r="A991" s="6"/>
      <c r="B991" s="6"/>
      <c r="C991" s="6"/>
      <c r="D991" s="6"/>
      <c r="E991" s="6"/>
      <c r="F991" s="6"/>
      <c r="G991" s="10"/>
      <c r="H991" s="6"/>
      <c r="I991" s="11"/>
    </row>
    <row r="992">
      <c r="A992" s="6"/>
      <c r="B992" s="6"/>
      <c r="C992" s="6"/>
      <c r="D992" s="6"/>
      <c r="E992" s="6"/>
      <c r="F992" s="6"/>
      <c r="G992" s="10"/>
      <c r="H992" s="6"/>
      <c r="I992" s="11"/>
    </row>
    <row r="993">
      <c r="A993" s="6"/>
      <c r="B993" s="6"/>
      <c r="C993" s="6"/>
      <c r="D993" s="6"/>
      <c r="E993" s="6"/>
      <c r="F993" s="6"/>
      <c r="G993" s="10"/>
      <c r="H993" s="6"/>
      <c r="I993" s="11"/>
    </row>
    <row r="994">
      <c r="A994" s="6"/>
      <c r="B994" s="6"/>
      <c r="C994" s="6"/>
      <c r="D994" s="6"/>
      <c r="E994" s="6"/>
      <c r="F994" s="6"/>
      <c r="G994" s="10"/>
      <c r="H994" s="6"/>
      <c r="I994" s="11"/>
    </row>
    <row r="995">
      <c r="A995" s="6"/>
      <c r="B995" s="6"/>
      <c r="C995" s="6"/>
      <c r="D995" s="6"/>
      <c r="E995" s="6"/>
      <c r="F995" s="6"/>
      <c r="G995" s="10"/>
      <c r="H995" s="6"/>
      <c r="I995" s="11"/>
    </row>
    <row r="996">
      <c r="A996" s="6"/>
      <c r="B996" s="6"/>
      <c r="C996" s="6"/>
      <c r="D996" s="6"/>
      <c r="E996" s="6"/>
      <c r="F996" s="6"/>
      <c r="G996" s="10"/>
      <c r="H996" s="6"/>
      <c r="I996" s="11"/>
    </row>
    <row r="997">
      <c r="A997" s="6"/>
      <c r="B997" s="6"/>
      <c r="C997" s="6"/>
      <c r="D997" s="6"/>
      <c r="E997" s="6"/>
      <c r="F997" s="6"/>
      <c r="G997" s="10"/>
      <c r="H997" s="6"/>
      <c r="I997" s="11"/>
    </row>
    <row r="998">
      <c r="A998" s="6"/>
      <c r="B998" s="6"/>
      <c r="C998" s="6"/>
      <c r="D998" s="6"/>
      <c r="E998" s="6"/>
      <c r="F998" s="6"/>
      <c r="G998" s="10"/>
      <c r="H998" s="6"/>
      <c r="I998" s="11"/>
    </row>
    <row r="999">
      <c r="A999" s="6"/>
      <c r="B999" s="6"/>
      <c r="C999" s="6"/>
      <c r="D999" s="6"/>
      <c r="E999" s="6"/>
      <c r="F999" s="6"/>
      <c r="G999" s="10"/>
      <c r="H999" s="6"/>
      <c r="I999" s="11"/>
    </row>
    <row r="1000">
      <c r="A1000" s="6"/>
      <c r="B1000" s="6"/>
      <c r="C1000" s="6"/>
      <c r="D1000" s="6"/>
      <c r="E1000" s="6"/>
      <c r="F1000" s="6"/>
      <c r="G1000" s="10"/>
      <c r="H1000" s="6"/>
      <c r="I1000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75"/>
    <col customWidth="1" min="4" max="4" width="23.88"/>
  </cols>
  <sheetData>
    <row r="1">
      <c r="A1" s="12" t="s">
        <v>0</v>
      </c>
      <c r="B1" s="13" t="s">
        <v>396</v>
      </c>
      <c r="C1" s="13" t="s">
        <v>397</v>
      </c>
      <c r="D1" s="13" t="s">
        <v>4</v>
      </c>
      <c r="E1" s="14"/>
      <c r="F1" s="14"/>
      <c r="G1" s="15" t="s">
        <v>398</v>
      </c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>
      <c r="A2" s="16">
        <v>308550.0</v>
      </c>
      <c r="B2" s="17" t="s">
        <v>399</v>
      </c>
      <c r="C2" s="18" t="str">
        <f t="array" ref="C2">XLOOKUP(B2, RoleMaster!E:E, RoleMaster!A:A, "", 0, 1)</f>
        <v>Additional</v>
      </c>
      <c r="D2" s="17" t="str">
        <f t="array" ref="D2">XLOOKUP(B2, RoleMaster!E:E, RoleMaster!C:C, "", 0, 1)</f>
        <v>GT Inspector</v>
      </c>
      <c r="E2" s="18"/>
      <c r="F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</row>
    <row r="3">
      <c r="A3" s="16">
        <v>300239.0</v>
      </c>
      <c r="B3" s="17" t="s">
        <v>399</v>
      </c>
      <c r="C3" s="18" t="str">
        <f t="array" ref="C3">XLOOKUP(B3, RoleMaster!E:E, RoleMaster!A:A, "", 0, 1)</f>
        <v>Additional</v>
      </c>
      <c r="D3" s="17" t="str">
        <f t="array" ref="D3">XLOOKUP(B3, RoleMaster!E:E, RoleMaster!C:C, "", 0, 1)</f>
        <v>GT Inspector</v>
      </c>
      <c r="E3" s="18"/>
      <c r="F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</row>
    <row r="4">
      <c r="A4" s="16">
        <v>300240.0</v>
      </c>
      <c r="B4" s="17" t="s">
        <v>399</v>
      </c>
      <c r="C4" s="18" t="str">
        <f t="array" ref="C4">XLOOKUP(B4, RoleMaster!E:E, RoleMaster!A:A, "", 0, 1)</f>
        <v>Additional</v>
      </c>
      <c r="D4" s="17" t="str">
        <f t="array" ref="D4">XLOOKUP(B4, RoleMaster!E:E, RoleMaster!C:C, "", 0, 1)</f>
        <v>GT Inspector</v>
      </c>
      <c r="E4" s="18"/>
      <c r="F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</row>
    <row r="5">
      <c r="A5" s="16">
        <v>300298.0</v>
      </c>
      <c r="B5" s="17" t="s">
        <v>399</v>
      </c>
      <c r="C5" s="18" t="str">
        <f t="array" ref="C5">XLOOKUP(B5, RoleMaster!E:E, RoleMaster!A:A, "", 0, 1)</f>
        <v>Additional</v>
      </c>
      <c r="D5" s="17" t="str">
        <f t="array" ref="D5">XLOOKUP(B5, RoleMaster!E:E, RoleMaster!C:C, "", 0, 1)</f>
        <v>GT Inspector</v>
      </c>
      <c r="E5" s="18"/>
      <c r="F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</row>
    <row r="6">
      <c r="A6" s="16">
        <v>300312.0</v>
      </c>
      <c r="B6" s="17" t="s">
        <v>399</v>
      </c>
      <c r="C6" s="18" t="str">
        <f t="array" ref="C6">XLOOKUP(B6, RoleMaster!E:E, RoleMaster!A:A, "", 0, 1)</f>
        <v>Additional</v>
      </c>
      <c r="D6" s="17" t="str">
        <f t="array" ref="D6">XLOOKUP(B6, RoleMaster!E:E, RoleMaster!C:C, "", 0, 1)</f>
        <v>GT Inspector</v>
      </c>
      <c r="E6" s="18"/>
      <c r="F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</row>
    <row r="7">
      <c r="A7" s="16">
        <v>300327.0</v>
      </c>
      <c r="B7" s="17" t="s">
        <v>399</v>
      </c>
      <c r="C7" s="18" t="str">
        <f t="array" ref="C7">XLOOKUP(B7, RoleMaster!E:E, RoleMaster!A:A, "", 0, 1)</f>
        <v>Additional</v>
      </c>
      <c r="D7" s="17" t="str">
        <f t="array" ref="D7">XLOOKUP(B7, RoleMaster!E:E, RoleMaster!C:C, "", 0, 1)</f>
        <v>GT Inspector</v>
      </c>
      <c r="E7" s="18"/>
      <c r="F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</row>
    <row r="8">
      <c r="A8" s="16">
        <v>300339.0</v>
      </c>
      <c r="B8" s="17" t="s">
        <v>399</v>
      </c>
      <c r="C8" s="18" t="str">
        <f t="array" ref="C8">XLOOKUP(B8, RoleMaster!E:E, RoleMaster!A:A, "", 0, 1)</f>
        <v>Additional</v>
      </c>
      <c r="D8" s="17" t="str">
        <f t="array" ref="D8">XLOOKUP(B8, RoleMaster!E:E, RoleMaster!C:C, "", 0, 1)</f>
        <v>GT Inspector</v>
      </c>
      <c r="E8" s="18"/>
      <c r="F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</row>
    <row r="9">
      <c r="A9" s="16">
        <v>308533.0</v>
      </c>
      <c r="B9" s="17" t="s">
        <v>399</v>
      </c>
      <c r="C9" s="18" t="str">
        <f t="array" ref="C9">XLOOKUP(B9, RoleMaster!E:E, RoleMaster!A:A, "", 0, 1)</f>
        <v>Additional</v>
      </c>
      <c r="D9" s="17" t="str">
        <f t="array" ref="D9">XLOOKUP(B9, RoleMaster!E:E, RoleMaster!C:C, "", 0, 1)</f>
        <v>GT Inspector</v>
      </c>
      <c r="E9" s="18"/>
      <c r="F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</row>
    <row r="10">
      <c r="A10" s="16">
        <v>308538.0</v>
      </c>
      <c r="B10" s="17" t="s">
        <v>399</v>
      </c>
      <c r="C10" s="18" t="str">
        <f t="array" ref="C10">XLOOKUP(B10, RoleMaster!E:E, RoleMaster!A:A, "", 0, 1)</f>
        <v>Additional</v>
      </c>
      <c r="D10" s="17" t="str">
        <f t="array" ref="D10">XLOOKUP(B10, RoleMaster!E:E, RoleMaster!C:C, "", 0, 1)</f>
        <v>GT Inspector</v>
      </c>
      <c r="E10" s="18"/>
      <c r="F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</row>
    <row r="11">
      <c r="A11" s="16">
        <v>308546.0</v>
      </c>
      <c r="B11" s="17" t="s">
        <v>399</v>
      </c>
      <c r="C11" s="18" t="str">
        <f t="array" ref="C11">XLOOKUP(B11, RoleMaster!E:E, RoleMaster!A:A, "", 0, 1)</f>
        <v>Additional</v>
      </c>
      <c r="D11" s="17" t="str">
        <f t="array" ref="D11">XLOOKUP(B11, RoleMaster!E:E, RoleMaster!C:C, "", 0, 1)</f>
        <v>GT Inspector</v>
      </c>
      <c r="E11" s="18"/>
      <c r="F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</row>
    <row r="12">
      <c r="A12" s="16">
        <v>308548.0</v>
      </c>
      <c r="B12" s="17" t="s">
        <v>399</v>
      </c>
      <c r="C12" s="18" t="str">
        <f t="array" ref="C12">XLOOKUP(B12, RoleMaster!E:E, RoleMaster!A:A, "", 0, 1)</f>
        <v>Additional</v>
      </c>
      <c r="D12" s="17" t="str">
        <f t="array" ref="D12">XLOOKUP(B12, RoleMaster!E:E, RoleMaster!C:C, "", 0, 1)</f>
        <v>GT Inspector</v>
      </c>
      <c r="E12" s="18"/>
      <c r="F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</row>
    <row r="13">
      <c r="A13" s="16">
        <v>308549.0</v>
      </c>
      <c r="B13" s="17" t="s">
        <v>399</v>
      </c>
      <c r="C13" s="18" t="str">
        <f t="array" ref="C13">XLOOKUP(B13, RoleMaster!E:E, RoleMaster!A:A, "", 0, 1)</f>
        <v>Additional</v>
      </c>
      <c r="D13" s="17" t="str">
        <f t="array" ref="D13">XLOOKUP(B13, RoleMaster!E:E, RoleMaster!C:C, "", 0, 1)</f>
        <v>GT Inspector</v>
      </c>
      <c r="E13" s="18"/>
      <c r="F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</row>
    <row r="14">
      <c r="A14" s="16">
        <v>308640.0</v>
      </c>
      <c r="B14" s="17" t="s">
        <v>399</v>
      </c>
      <c r="C14" s="18" t="str">
        <f t="array" ref="C14">XLOOKUP(B14, RoleMaster!E:E, RoleMaster!A:A, "", 0, 1)</f>
        <v>Additional</v>
      </c>
      <c r="D14" s="17" t="str">
        <f t="array" ref="D14">XLOOKUP(B14, RoleMaster!E:E, RoleMaster!C:C, "", 0, 1)</f>
        <v>GT Inspector</v>
      </c>
      <c r="E14" s="18"/>
      <c r="F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</row>
    <row r="15">
      <c r="A15" s="16">
        <v>308655.0</v>
      </c>
      <c r="B15" s="17" t="s">
        <v>399</v>
      </c>
      <c r="C15" s="18" t="str">
        <f t="array" ref="C15">XLOOKUP(B15, RoleMaster!E:E, RoleMaster!A:A, "", 0, 1)</f>
        <v>Additional</v>
      </c>
      <c r="D15" s="17" t="str">
        <f t="array" ref="D15">XLOOKUP(B15, RoleMaster!E:E, RoleMaster!C:C, "", 0, 1)</f>
        <v>GT Inspector</v>
      </c>
      <c r="E15" s="18"/>
      <c r="F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</row>
    <row r="16">
      <c r="A16" s="16">
        <v>308582.0</v>
      </c>
      <c r="B16" s="17" t="s">
        <v>400</v>
      </c>
      <c r="C16" s="18" t="str">
        <f t="array" ref="C16">XLOOKUP(B16, RoleMaster!E:E, RoleMaster!A:A, "", 0, 1)</f>
        <v>Builders</v>
      </c>
      <c r="D16" s="17" t="str">
        <f t="array" ref="D16">XLOOKUP(B16, RoleMaster!E:E, RoleMaster!C:C, "", 0, 1)</f>
        <v>Truck Builder</v>
      </c>
      <c r="E16" s="18"/>
      <c r="F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</row>
    <row r="17">
      <c r="A17" s="16">
        <v>308650.0</v>
      </c>
      <c r="B17" s="17" t="s">
        <v>400</v>
      </c>
      <c r="C17" s="18" t="str">
        <f t="array" ref="C17">XLOOKUP(B17, RoleMaster!E:E, RoleMaster!A:A, "", 0, 1)</f>
        <v>Builders</v>
      </c>
      <c r="D17" s="17" t="str">
        <f t="array" ref="D17">XLOOKUP(B17, RoleMaster!E:E, RoleMaster!C:C, "", 0, 1)</f>
        <v>Truck Builder</v>
      </c>
      <c r="E17" s="18"/>
      <c r="F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</row>
    <row r="18">
      <c r="A18" s="16">
        <v>308653.0</v>
      </c>
      <c r="B18" s="17" t="s">
        <v>400</v>
      </c>
      <c r="C18" s="18" t="str">
        <f t="array" ref="C18">XLOOKUP(B18, RoleMaster!E:E, RoleMaster!A:A, "", 0, 1)</f>
        <v>Builders</v>
      </c>
      <c r="D18" s="17" t="str">
        <f t="array" ref="D18">XLOOKUP(B18, RoleMaster!E:E, RoleMaster!C:C, "", 0, 1)</f>
        <v>Truck Builder</v>
      </c>
      <c r="E18" s="18"/>
      <c r="F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</row>
    <row r="19">
      <c r="A19" s="16">
        <v>308679.0</v>
      </c>
      <c r="B19" s="17" t="s">
        <v>400</v>
      </c>
      <c r="C19" s="18" t="str">
        <f t="array" ref="C19">XLOOKUP(B19, RoleMaster!E:E, RoleMaster!A:A, "", 0, 1)</f>
        <v>Builders</v>
      </c>
      <c r="D19" s="17" t="str">
        <f t="array" ref="D19">XLOOKUP(B19, RoleMaster!E:E, RoleMaster!C:C, "", 0, 1)</f>
        <v>Truck Builder</v>
      </c>
      <c r="E19" s="18"/>
      <c r="F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</row>
    <row r="20">
      <c r="A20" s="16">
        <v>308682.0</v>
      </c>
      <c r="B20" s="17" t="s">
        <v>400</v>
      </c>
      <c r="C20" s="18" t="str">
        <f t="array" ref="C20">XLOOKUP(B20, RoleMaster!E:E, RoleMaster!A:A, "", 0, 1)</f>
        <v>Builders</v>
      </c>
      <c r="D20" s="17" t="str">
        <f t="array" ref="D20">XLOOKUP(B20, RoleMaster!E:E, RoleMaster!C:C, "", 0, 1)</f>
        <v>Truck Builder</v>
      </c>
      <c r="E20" s="18"/>
      <c r="F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</row>
    <row r="21">
      <c r="A21" s="16">
        <v>308688.0</v>
      </c>
      <c r="B21" s="17" t="s">
        <v>400</v>
      </c>
      <c r="C21" s="18" t="str">
        <f t="array" ref="C21">XLOOKUP(B21, RoleMaster!E:E, RoleMaster!A:A, "", 0, 1)</f>
        <v>Builders</v>
      </c>
      <c r="D21" s="17" t="str">
        <f t="array" ref="D21">XLOOKUP(B21, RoleMaster!E:E, RoleMaster!C:C, "", 0, 1)</f>
        <v>Truck Builder</v>
      </c>
      <c r="E21" s="18"/>
      <c r="F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</row>
    <row r="22">
      <c r="A22" s="16">
        <v>308689.0</v>
      </c>
      <c r="B22" s="17" t="s">
        <v>400</v>
      </c>
      <c r="C22" s="18" t="str">
        <f t="array" ref="C22">XLOOKUP(B22, RoleMaster!E:E, RoleMaster!A:A, "", 0, 1)</f>
        <v>Builders</v>
      </c>
      <c r="D22" s="17" t="str">
        <f t="array" ref="D22">XLOOKUP(B22, RoleMaster!E:E, RoleMaster!C:C, "", 0, 1)</f>
        <v>Truck Builder</v>
      </c>
      <c r="E22" s="18"/>
      <c r="F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</row>
    <row r="23">
      <c r="A23" s="16">
        <v>308700.0</v>
      </c>
      <c r="B23" s="17" t="s">
        <v>400</v>
      </c>
      <c r="C23" s="18" t="str">
        <f t="array" ref="C23">XLOOKUP(B23, RoleMaster!E:E, RoleMaster!A:A, "", 0, 1)</f>
        <v>Builders</v>
      </c>
      <c r="D23" s="17" t="str">
        <f t="array" ref="D23">XLOOKUP(B23, RoleMaster!E:E, RoleMaster!C:C, "", 0, 1)</f>
        <v>Truck Builder</v>
      </c>
      <c r="E23" s="18"/>
      <c r="F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</row>
    <row r="24">
      <c r="A24" s="16">
        <v>308702.0</v>
      </c>
      <c r="B24" s="17" t="s">
        <v>400</v>
      </c>
      <c r="C24" s="18" t="str">
        <f t="array" ref="C24">XLOOKUP(B24, RoleMaster!E:E, RoleMaster!A:A, "", 0, 1)</f>
        <v>Builders</v>
      </c>
      <c r="D24" s="17" t="str">
        <f t="array" ref="D24">XLOOKUP(B24, RoleMaster!E:E, RoleMaster!C:C, "", 0, 1)</f>
        <v>Truck Builder</v>
      </c>
      <c r="E24" s="18"/>
      <c r="F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</row>
    <row r="25">
      <c r="A25" s="16">
        <v>308703.0</v>
      </c>
      <c r="B25" s="17" t="s">
        <v>400</v>
      </c>
      <c r="C25" s="18" t="str">
        <f t="array" ref="C25">XLOOKUP(B25, RoleMaster!E:E, RoleMaster!A:A, "", 0, 1)</f>
        <v>Builders</v>
      </c>
      <c r="D25" s="17" t="str">
        <f t="array" ref="D25">XLOOKUP(B25, RoleMaster!E:E, RoleMaster!C:C, "", 0, 1)</f>
        <v>Truck Builder</v>
      </c>
      <c r="E25" s="18"/>
      <c r="F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</row>
    <row r="26">
      <c r="A26" s="16">
        <v>308705.0</v>
      </c>
      <c r="B26" s="17" t="s">
        <v>400</v>
      </c>
      <c r="C26" s="18" t="str">
        <f t="array" ref="C26">XLOOKUP(B26, RoleMaster!E:E, RoleMaster!A:A, "", 0, 1)</f>
        <v>Builders</v>
      </c>
      <c r="D26" s="17" t="str">
        <f t="array" ref="D26">XLOOKUP(B26, RoleMaster!E:E, RoleMaster!C:C, "", 0, 1)</f>
        <v>Truck Builder</v>
      </c>
      <c r="E26" s="18"/>
      <c r="F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</row>
    <row r="27">
      <c r="A27" s="16">
        <v>308706.0</v>
      </c>
      <c r="B27" s="17" t="s">
        <v>400</v>
      </c>
      <c r="C27" s="18" t="str">
        <f t="array" ref="C27">XLOOKUP(B27, RoleMaster!E:E, RoleMaster!A:A, "", 0, 1)</f>
        <v>Builders</v>
      </c>
      <c r="D27" s="17" t="str">
        <f t="array" ref="D27">XLOOKUP(B27, RoleMaster!E:E, RoleMaster!C:C, "", 0, 1)</f>
        <v>Truck Builder</v>
      </c>
      <c r="E27" s="18"/>
      <c r="F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</row>
    <row r="28">
      <c r="A28" s="16">
        <v>308708.0</v>
      </c>
      <c r="B28" s="17" t="s">
        <v>400</v>
      </c>
      <c r="C28" s="18" t="str">
        <f t="array" ref="C28">XLOOKUP(B28, RoleMaster!E:E, RoleMaster!A:A, "", 0, 1)</f>
        <v>Builders</v>
      </c>
      <c r="D28" s="17" t="str">
        <f t="array" ref="D28">XLOOKUP(B28, RoleMaster!E:E, RoleMaster!C:C, "", 0, 1)</f>
        <v>Truck Builder</v>
      </c>
      <c r="E28" s="18"/>
      <c r="F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</row>
    <row r="29">
      <c r="A29" s="16">
        <v>308722.0</v>
      </c>
      <c r="B29" s="17" t="s">
        <v>400</v>
      </c>
      <c r="C29" s="18" t="str">
        <f t="array" ref="C29">XLOOKUP(B29, RoleMaster!E:E, RoleMaster!A:A, "", 0, 1)</f>
        <v>Builders</v>
      </c>
      <c r="D29" s="17" t="str">
        <f t="array" ref="D29">XLOOKUP(B29, RoleMaster!E:E, RoleMaster!C:C, "", 0, 1)</f>
        <v>Truck Builder</v>
      </c>
      <c r="E29" s="18"/>
      <c r="F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</row>
    <row r="30">
      <c r="A30" s="16">
        <v>308734.0</v>
      </c>
      <c r="B30" s="17" t="s">
        <v>400</v>
      </c>
      <c r="C30" s="18" t="str">
        <f t="array" ref="C30">XLOOKUP(B30, RoleMaster!E:E, RoleMaster!A:A, "", 0, 1)</f>
        <v>Builders</v>
      </c>
      <c r="D30" s="17" t="str">
        <f t="array" ref="D30">XLOOKUP(B30, RoleMaster!E:E, RoleMaster!C:C, "", 0, 1)</f>
        <v>Truck Builder</v>
      </c>
      <c r="E30" s="18"/>
      <c r="F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</row>
    <row r="31">
      <c r="A31" s="16">
        <v>308736.0</v>
      </c>
      <c r="B31" s="17" t="s">
        <v>400</v>
      </c>
      <c r="C31" s="18" t="str">
        <f t="array" ref="C31">XLOOKUP(B31, RoleMaster!E:E, RoleMaster!A:A, "", 0, 1)</f>
        <v>Builders</v>
      </c>
      <c r="D31" s="17" t="str">
        <f t="array" ref="D31">XLOOKUP(B31, RoleMaster!E:E, RoleMaster!C:C, "", 0, 1)</f>
        <v>Truck Builder</v>
      </c>
      <c r="E31" s="18"/>
      <c r="F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</row>
    <row r="32">
      <c r="A32" s="16">
        <v>308737.0</v>
      </c>
      <c r="B32" s="17" t="s">
        <v>400</v>
      </c>
      <c r="C32" s="18" t="str">
        <f t="array" ref="C32">XLOOKUP(B32, RoleMaster!E:E, RoleMaster!A:A, "", 0, 1)</f>
        <v>Builders</v>
      </c>
      <c r="D32" s="17" t="str">
        <f t="array" ref="D32">XLOOKUP(B32, RoleMaster!E:E, RoleMaster!C:C, "", 0, 1)</f>
        <v>Truck Builder</v>
      </c>
      <c r="E32" s="18"/>
      <c r="F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</row>
    <row r="33">
      <c r="A33" s="16">
        <v>308746.0</v>
      </c>
      <c r="B33" s="17" t="s">
        <v>400</v>
      </c>
      <c r="C33" s="18" t="str">
        <f t="array" ref="C33">XLOOKUP(B33, RoleMaster!E:E, RoleMaster!A:A, "", 0, 1)</f>
        <v>Builders</v>
      </c>
      <c r="D33" s="17" t="str">
        <f t="array" ref="D33">XLOOKUP(B33, RoleMaster!E:E, RoleMaster!C:C, "", 0, 1)</f>
        <v>Truck Builder</v>
      </c>
      <c r="E33" s="18"/>
      <c r="F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</row>
    <row r="34">
      <c r="A34" s="16">
        <v>308754.0</v>
      </c>
      <c r="B34" s="17" t="s">
        <v>400</v>
      </c>
      <c r="C34" s="18" t="str">
        <f t="array" ref="C34">XLOOKUP(B34, RoleMaster!E:E, RoleMaster!A:A, "", 0, 1)</f>
        <v>Builders</v>
      </c>
      <c r="D34" s="17" t="str">
        <f t="array" ref="D34">XLOOKUP(B34, RoleMaster!E:E, RoleMaster!C:C, "", 0, 1)</f>
        <v>Truck Builder</v>
      </c>
      <c r="E34" s="18"/>
      <c r="F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</row>
    <row r="35">
      <c r="A35" s="16">
        <v>308756.0</v>
      </c>
      <c r="B35" s="17" t="s">
        <v>400</v>
      </c>
      <c r="C35" s="18" t="str">
        <f t="array" ref="C35">XLOOKUP(B35, RoleMaster!E:E, RoleMaster!A:A, "", 0, 1)</f>
        <v>Builders</v>
      </c>
      <c r="D35" s="17" t="str">
        <f t="array" ref="D35">XLOOKUP(B35, RoleMaster!E:E, RoleMaster!C:C, "", 0, 1)</f>
        <v>Truck Builder</v>
      </c>
      <c r="E35" s="18"/>
      <c r="F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</row>
    <row r="36">
      <c r="A36" s="16">
        <v>308757.0</v>
      </c>
      <c r="B36" s="17" t="s">
        <v>400</v>
      </c>
      <c r="C36" s="18" t="str">
        <f t="array" ref="C36">XLOOKUP(B36, RoleMaster!E:E, RoleMaster!A:A, "", 0, 1)</f>
        <v>Builders</v>
      </c>
      <c r="D36" s="17" t="str">
        <f t="array" ref="D36">XLOOKUP(B36, RoleMaster!E:E, RoleMaster!C:C, "", 0, 1)</f>
        <v>Truck Builder</v>
      </c>
      <c r="E36" s="18"/>
      <c r="F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</row>
    <row r="37">
      <c r="A37" s="16">
        <v>308761.0</v>
      </c>
      <c r="B37" s="17" t="s">
        <v>400</v>
      </c>
      <c r="C37" s="18" t="str">
        <f t="array" ref="C37">XLOOKUP(B37, RoleMaster!E:E, RoleMaster!A:A, "", 0, 1)</f>
        <v>Builders</v>
      </c>
      <c r="D37" s="17" t="str">
        <f t="array" ref="D37">XLOOKUP(B37, RoleMaster!E:E, RoleMaster!C:C, "", 0, 1)</f>
        <v>Truck Builder</v>
      </c>
      <c r="E37" s="18"/>
      <c r="F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</row>
    <row r="38">
      <c r="A38" s="16">
        <v>308779.0</v>
      </c>
      <c r="B38" s="17" t="s">
        <v>400</v>
      </c>
      <c r="C38" s="18" t="str">
        <f t="array" ref="C38">XLOOKUP(B38, RoleMaster!E:E, RoleMaster!A:A, "", 0, 1)</f>
        <v>Builders</v>
      </c>
      <c r="D38" s="17" t="str">
        <f t="array" ref="D38">XLOOKUP(B38, RoleMaster!E:E, RoleMaster!C:C, "", 0, 1)</f>
        <v>Truck Builder</v>
      </c>
      <c r="E38" s="18"/>
      <c r="F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</row>
    <row r="39">
      <c r="A39" s="16">
        <v>308786.0</v>
      </c>
      <c r="B39" s="17" t="s">
        <v>400</v>
      </c>
      <c r="C39" s="18" t="str">
        <f t="array" ref="C39">XLOOKUP(B39, RoleMaster!E:E, RoleMaster!A:A, "", 0, 1)</f>
        <v>Builders</v>
      </c>
      <c r="D39" s="17" t="str">
        <f t="array" ref="D39">XLOOKUP(B39, RoleMaster!E:E, RoleMaster!C:C, "", 0, 1)</f>
        <v>Truck Builder</v>
      </c>
      <c r="E39" s="18"/>
      <c r="F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</row>
    <row r="40">
      <c r="A40" s="16">
        <v>308787.0</v>
      </c>
      <c r="B40" s="17" t="s">
        <v>400</v>
      </c>
      <c r="C40" s="18" t="str">
        <f t="array" ref="C40">XLOOKUP(B40, RoleMaster!E:E, RoleMaster!A:A, "", 0, 1)</f>
        <v>Builders</v>
      </c>
      <c r="D40" s="17" t="str">
        <f t="array" ref="D40">XLOOKUP(B40, RoleMaster!E:E, RoleMaster!C:C, "", 0, 1)</f>
        <v>Truck Builder</v>
      </c>
      <c r="E40" s="18"/>
      <c r="F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</row>
    <row r="41">
      <c r="A41" s="16">
        <v>308789.0</v>
      </c>
      <c r="B41" s="17" t="s">
        <v>400</v>
      </c>
      <c r="C41" s="18" t="str">
        <f t="array" ref="C41">XLOOKUP(B41, RoleMaster!E:E, RoleMaster!A:A, "", 0, 1)</f>
        <v>Builders</v>
      </c>
      <c r="D41" s="17" t="str">
        <f t="array" ref="D41">XLOOKUP(B41, RoleMaster!E:E, RoleMaster!C:C, "", 0, 1)</f>
        <v>Truck Builder</v>
      </c>
      <c r="E41" s="18"/>
      <c r="F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</row>
    <row r="42">
      <c r="A42" s="16">
        <v>308813.0</v>
      </c>
      <c r="B42" s="17" t="s">
        <v>400</v>
      </c>
      <c r="C42" s="18" t="str">
        <f t="array" ref="C42">XLOOKUP(B42, RoleMaster!E:E, RoleMaster!A:A, "", 0, 1)</f>
        <v>Builders</v>
      </c>
      <c r="D42" s="17" t="str">
        <f t="array" ref="D42">XLOOKUP(B42, RoleMaster!E:E, RoleMaster!C:C, "", 0, 1)</f>
        <v>Truck Builder</v>
      </c>
      <c r="E42" s="18"/>
      <c r="F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</row>
    <row r="43">
      <c r="A43" s="16">
        <v>308815.0</v>
      </c>
      <c r="B43" s="17" t="s">
        <v>400</v>
      </c>
      <c r="C43" s="18" t="str">
        <f t="array" ref="C43">XLOOKUP(B43, RoleMaster!E:E, RoleMaster!A:A, "", 0, 1)</f>
        <v>Builders</v>
      </c>
      <c r="D43" s="17" t="str">
        <f t="array" ref="D43">XLOOKUP(B43, RoleMaster!E:E, RoleMaster!C:C, "", 0, 1)</f>
        <v>Truck Builder</v>
      </c>
      <c r="E43" s="18"/>
      <c r="F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</row>
    <row r="44">
      <c r="A44" s="16">
        <v>308818.0</v>
      </c>
      <c r="B44" s="17" t="s">
        <v>400</v>
      </c>
      <c r="C44" s="18" t="str">
        <f t="array" ref="C44">XLOOKUP(B44, RoleMaster!E:E, RoleMaster!A:A, "", 0, 1)</f>
        <v>Builders</v>
      </c>
      <c r="D44" s="17" t="str">
        <f t="array" ref="D44">XLOOKUP(B44, RoleMaster!E:E, RoleMaster!C:C, "", 0, 1)</f>
        <v>Truck Builder</v>
      </c>
      <c r="E44" s="18"/>
      <c r="F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</row>
    <row r="45">
      <c r="A45" s="16">
        <v>308824.0</v>
      </c>
      <c r="B45" s="17" t="s">
        <v>400</v>
      </c>
      <c r="C45" s="18" t="str">
        <f t="array" ref="C45">XLOOKUP(B45, RoleMaster!E:E, RoleMaster!A:A, "", 0, 1)</f>
        <v>Builders</v>
      </c>
      <c r="D45" s="17" t="str">
        <f t="array" ref="D45">XLOOKUP(B45, RoleMaster!E:E, RoleMaster!C:C, "", 0, 1)</f>
        <v>Truck Builder</v>
      </c>
      <c r="E45" s="18"/>
      <c r="F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</row>
    <row r="46">
      <c r="A46" s="16">
        <v>308829.0</v>
      </c>
      <c r="B46" s="17" t="s">
        <v>400</v>
      </c>
      <c r="C46" s="18" t="str">
        <f t="array" ref="C46">XLOOKUP(B46, RoleMaster!E:E, RoleMaster!A:A, "", 0, 1)</f>
        <v>Builders</v>
      </c>
      <c r="D46" s="17" t="str">
        <f t="array" ref="D46">XLOOKUP(B46, RoleMaster!E:E, RoleMaster!C:C, "", 0, 1)</f>
        <v>Truck Builder</v>
      </c>
      <c r="E46" s="18"/>
      <c r="F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</row>
    <row r="47">
      <c r="A47" s="16">
        <v>308830.0</v>
      </c>
      <c r="B47" s="17" t="s">
        <v>400</v>
      </c>
      <c r="C47" s="18" t="str">
        <f t="array" ref="C47">XLOOKUP(B47, RoleMaster!E:E, RoleMaster!A:A, "", 0, 1)</f>
        <v>Builders</v>
      </c>
      <c r="D47" s="17" t="str">
        <f t="array" ref="D47">XLOOKUP(B47, RoleMaster!E:E, RoleMaster!C:C, "", 0, 1)</f>
        <v>Truck Builder</v>
      </c>
      <c r="E47" s="18"/>
      <c r="F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</row>
    <row r="48">
      <c r="A48" s="16">
        <v>308836.0</v>
      </c>
      <c r="B48" s="17" t="s">
        <v>400</v>
      </c>
      <c r="C48" s="18" t="str">
        <f t="array" ref="C48">XLOOKUP(B48, RoleMaster!E:E, RoleMaster!A:A, "", 0, 1)</f>
        <v>Builders</v>
      </c>
      <c r="D48" s="17" t="str">
        <f t="array" ref="D48">XLOOKUP(B48, RoleMaster!E:E, RoleMaster!C:C, "", 0, 1)</f>
        <v>Truck Builder</v>
      </c>
      <c r="E48" s="18"/>
      <c r="F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</row>
    <row r="49">
      <c r="A49" s="16">
        <v>308844.0</v>
      </c>
      <c r="B49" s="17" t="s">
        <v>400</v>
      </c>
      <c r="C49" s="18" t="str">
        <f t="array" ref="C49">XLOOKUP(B49, RoleMaster!E:E, RoleMaster!A:A, "", 0, 1)</f>
        <v>Builders</v>
      </c>
      <c r="D49" s="17" t="str">
        <f t="array" ref="D49">XLOOKUP(B49, RoleMaster!E:E, RoleMaster!C:C, "", 0, 1)</f>
        <v>Truck Builder</v>
      </c>
      <c r="E49" s="18"/>
      <c r="F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</row>
    <row r="50">
      <c r="A50" s="16">
        <v>308856.0</v>
      </c>
      <c r="B50" s="17" t="s">
        <v>400</v>
      </c>
      <c r="C50" s="18" t="str">
        <f t="array" ref="C50">XLOOKUP(B50, RoleMaster!E:E, RoleMaster!A:A, "", 0, 1)</f>
        <v>Builders</v>
      </c>
      <c r="D50" s="17" t="str">
        <f t="array" ref="D50">XLOOKUP(B50, RoleMaster!E:E, RoleMaster!C:C, "", 0, 1)</f>
        <v>Truck Builder</v>
      </c>
      <c r="E50" s="18"/>
      <c r="F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</row>
    <row r="51">
      <c r="A51" s="16">
        <v>308857.0</v>
      </c>
      <c r="B51" s="17" t="s">
        <v>400</v>
      </c>
      <c r="C51" s="18" t="str">
        <f t="array" ref="C51">XLOOKUP(B51, RoleMaster!E:E, RoleMaster!A:A, "", 0, 1)</f>
        <v>Builders</v>
      </c>
      <c r="D51" s="17" t="str">
        <f t="array" ref="D51">XLOOKUP(B51, RoleMaster!E:E, RoleMaster!C:C, "", 0, 1)</f>
        <v>Truck Builder</v>
      </c>
      <c r="E51" s="18"/>
      <c r="F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</row>
    <row r="52">
      <c r="A52" s="16">
        <v>308875.0</v>
      </c>
      <c r="B52" s="17" t="s">
        <v>400</v>
      </c>
      <c r="C52" s="18" t="str">
        <f t="array" ref="C52">XLOOKUP(B52, RoleMaster!E:E, RoleMaster!A:A, "", 0, 1)</f>
        <v>Builders</v>
      </c>
      <c r="D52" s="17" t="str">
        <f t="array" ref="D52">XLOOKUP(B52, RoleMaster!E:E, RoleMaster!C:C, "", 0, 1)</f>
        <v>Truck Builder</v>
      </c>
      <c r="E52" s="18"/>
      <c r="F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</row>
    <row r="53">
      <c r="A53" s="16">
        <v>308893.0</v>
      </c>
      <c r="B53" s="17" t="s">
        <v>400</v>
      </c>
      <c r="C53" s="18" t="str">
        <f t="array" ref="C53">XLOOKUP(B53, RoleMaster!E:E, RoleMaster!A:A, "", 0, 1)</f>
        <v>Builders</v>
      </c>
      <c r="D53" s="17" t="str">
        <f t="array" ref="D53">XLOOKUP(B53, RoleMaster!E:E, RoleMaster!C:C, "", 0, 1)</f>
        <v>Truck Builder</v>
      </c>
      <c r="E53" s="18"/>
      <c r="F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</row>
    <row r="54">
      <c r="A54" s="16">
        <v>308901.0</v>
      </c>
      <c r="B54" s="17" t="s">
        <v>400</v>
      </c>
      <c r="C54" s="18" t="str">
        <f t="array" ref="C54">XLOOKUP(B54, RoleMaster!E:E, RoleMaster!A:A, "", 0, 1)</f>
        <v>Builders</v>
      </c>
      <c r="D54" s="17" t="str">
        <f t="array" ref="D54">XLOOKUP(B54, RoleMaster!E:E, RoleMaster!C:C, "", 0, 1)</f>
        <v>Truck Builder</v>
      </c>
      <c r="E54" s="18"/>
      <c r="F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</row>
    <row r="55">
      <c r="A55" s="16">
        <v>308906.0</v>
      </c>
      <c r="B55" s="17" t="s">
        <v>400</v>
      </c>
      <c r="C55" s="18" t="str">
        <f t="array" ref="C55">XLOOKUP(B55, RoleMaster!E:E, RoleMaster!A:A, "", 0, 1)</f>
        <v>Builders</v>
      </c>
      <c r="D55" s="17" t="str">
        <f t="array" ref="D55">XLOOKUP(B55, RoleMaster!E:E, RoleMaster!C:C, "", 0, 1)</f>
        <v>Truck Builder</v>
      </c>
      <c r="E55" s="18"/>
      <c r="F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</row>
    <row r="56">
      <c r="A56" s="16">
        <v>308914.0</v>
      </c>
      <c r="B56" s="17" t="s">
        <v>400</v>
      </c>
      <c r="C56" s="18" t="str">
        <f t="array" ref="C56">XLOOKUP(B56, RoleMaster!E:E, RoleMaster!A:A, "", 0, 1)</f>
        <v>Builders</v>
      </c>
      <c r="D56" s="17" t="str">
        <f t="array" ref="D56">XLOOKUP(B56, RoleMaster!E:E, RoleMaster!C:C, "", 0, 1)</f>
        <v>Truck Builder</v>
      </c>
      <c r="E56" s="18"/>
      <c r="F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</row>
    <row r="57">
      <c r="A57" s="16">
        <v>308915.0</v>
      </c>
      <c r="B57" s="17" t="s">
        <v>400</v>
      </c>
      <c r="C57" s="18" t="str">
        <f t="array" ref="C57">XLOOKUP(B57, RoleMaster!E:E, RoleMaster!A:A, "", 0, 1)</f>
        <v>Builders</v>
      </c>
      <c r="D57" s="17" t="str">
        <f t="array" ref="D57">XLOOKUP(B57, RoleMaster!E:E, RoleMaster!C:C, "", 0, 1)</f>
        <v>Truck Builder</v>
      </c>
      <c r="E57" s="18"/>
      <c r="F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</row>
    <row r="58">
      <c r="A58" s="16">
        <v>308924.0</v>
      </c>
      <c r="B58" s="17" t="s">
        <v>400</v>
      </c>
      <c r="C58" s="18" t="str">
        <f t="array" ref="C58">XLOOKUP(B58, RoleMaster!E:E, RoleMaster!A:A, "", 0, 1)</f>
        <v>Builders</v>
      </c>
      <c r="D58" s="17" t="str">
        <f t="array" ref="D58">XLOOKUP(B58, RoleMaster!E:E, RoleMaster!C:C, "", 0, 1)</f>
        <v>Truck Builder</v>
      </c>
      <c r="E58" s="18"/>
      <c r="F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</row>
    <row r="59">
      <c r="A59" s="16">
        <v>308929.0</v>
      </c>
      <c r="B59" s="17" t="s">
        <v>400</v>
      </c>
      <c r="C59" s="18" t="str">
        <f t="array" ref="C59">XLOOKUP(B59, RoleMaster!E:E, RoleMaster!A:A, "", 0, 1)</f>
        <v>Builders</v>
      </c>
      <c r="D59" s="17" t="str">
        <f t="array" ref="D59">XLOOKUP(B59, RoleMaster!E:E, RoleMaster!C:C, "", 0, 1)</f>
        <v>Truck Builder</v>
      </c>
      <c r="E59" s="18"/>
      <c r="F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</row>
    <row r="60">
      <c r="A60" s="16">
        <v>308931.0</v>
      </c>
      <c r="B60" s="17" t="s">
        <v>400</v>
      </c>
      <c r="C60" s="18" t="str">
        <f t="array" ref="C60">XLOOKUP(B60, RoleMaster!E:E, RoleMaster!A:A, "", 0, 1)</f>
        <v>Builders</v>
      </c>
      <c r="D60" s="17" t="str">
        <f t="array" ref="D60">XLOOKUP(B60, RoleMaster!E:E, RoleMaster!C:C, "", 0, 1)</f>
        <v>Truck Builder</v>
      </c>
      <c r="E60" s="18"/>
      <c r="F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</row>
    <row r="61">
      <c r="A61" s="16">
        <v>308936.0</v>
      </c>
      <c r="B61" s="17" t="s">
        <v>400</v>
      </c>
      <c r="C61" s="18" t="str">
        <f t="array" ref="C61">XLOOKUP(B61, RoleMaster!E:E, RoleMaster!A:A, "", 0, 1)</f>
        <v>Builders</v>
      </c>
      <c r="D61" s="17" t="str">
        <f t="array" ref="D61">XLOOKUP(B61, RoleMaster!E:E, RoleMaster!C:C, "", 0, 1)</f>
        <v>Truck Builder</v>
      </c>
      <c r="E61" s="18"/>
      <c r="F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</row>
    <row r="62">
      <c r="A62" s="16">
        <v>308981.0</v>
      </c>
      <c r="B62" s="17" t="s">
        <v>400</v>
      </c>
      <c r="C62" s="18" t="str">
        <f t="array" ref="C62">XLOOKUP(B62, RoleMaster!E:E, RoleMaster!A:A, "", 0, 1)</f>
        <v>Builders</v>
      </c>
      <c r="D62" s="17" t="str">
        <f t="array" ref="D62">XLOOKUP(B62, RoleMaster!E:E, RoleMaster!C:C, "", 0, 1)</f>
        <v>Truck Builder</v>
      </c>
      <c r="E62" s="18"/>
      <c r="F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</row>
    <row r="63">
      <c r="A63" s="16">
        <v>308985.0</v>
      </c>
      <c r="B63" s="17" t="s">
        <v>400</v>
      </c>
      <c r="C63" s="18" t="str">
        <f t="array" ref="C63">XLOOKUP(B63, RoleMaster!E:E, RoleMaster!A:A, "", 0, 1)</f>
        <v>Builders</v>
      </c>
      <c r="D63" s="17" t="str">
        <f t="array" ref="D63">XLOOKUP(B63, RoleMaster!E:E, RoleMaster!C:C, "", 0, 1)</f>
        <v>Truck Builder</v>
      </c>
      <c r="E63" s="18"/>
      <c r="F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</row>
    <row r="64">
      <c r="A64" s="16">
        <v>308993.0</v>
      </c>
      <c r="B64" s="17" t="s">
        <v>400</v>
      </c>
      <c r="C64" s="18" t="str">
        <f t="array" ref="C64">XLOOKUP(B64, RoleMaster!E:E, RoleMaster!A:A, "", 0, 1)</f>
        <v>Builders</v>
      </c>
      <c r="D64" s="17" t="str">
        <f t="array" ref="D64">XLOOKUP(B64, RoleMaster!E:E, RoleMaster!C:C, "", 0, 1)</f>
        <v>Truck Builder</v>
      </c>
      <c r="E64" s="18"/>
      <c r="F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</row>
    <row r="65">
      <c r="A65" s="16">
        <v>309032.0</v>
      </c>
      <c r="B65" s="17" t="s">
        <v>400</v>
      </c>
      <c r="C65" s="18" t="str">
        <f t="array" ref="C65">XLOOKUP(B65, RoleMaster!E:E, RoleMaster!A:A, "", 0, 1)</f>
        <v>Builders</v>
      </c>
      <c r="D65" s="17" t="str">
        <f t="array" ref="D65">XLOOKUP(B65, RoleMaster!E:E, RoleMaster!C:C, "", 0, 1)</f>
        <v>Truck Builder</v>
      </c>
      <c r="E65" s="18"/>
      <c r="F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</row>
    <row r="66">
      <c r="A66" s="16">
        <v>309038.0</v>
      </c>
      <c r="B66" s="17" t="s">
        <v>400</v>
      </c>
      <c r="C66" s="18" t="str">
        <f t="array" ref="C66">XLOOKUP(B66, RoleMaster!E:E, RoleMaster!A:A, "", 0, 1)</f>
        <v>Builders</v>
      </c>
      <c r="D66" s="17" t="str">
        <f t="array" ref="D66">XLOOKUP(B66, RoleMaster!E:E, RoleMaster!C:C, "", 0, 1)</f>
        <v>Truck Builder</v>
      </c>
      <c r="E66" s="18"/>
      <c r="F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</row>
    <row r="67">
      <c r="A67" s="16">
        <v>309042.0</v>
      </c>
      <c r="B67" s="17" t="s">
        <v>400</v>
      </c>
      <c r="C67" s="18" t="str">
        <f t="array" ref="C67">XLOOKUP(B67, RoleMaster!E:E, RoleMaster!A:A, "", 0, 1)</f>
        <v>Builders</v>
      </c>
      <c r="D67" s="17" t="str">
        <f t="array" ref="D67">XLOOKUP(B67, RoleMaster!E:E, RoleMaster!C:C, "", 0, 1)</f>
        <v>Truck Builder</v>
      </c>
      <c r="E67" s="18"/>
      <c r="F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</row>
    <row r="68">
      <c r="A68" s="16">
        <v>309043.0</v>
      </c>
      <c r="B68" s="17" t="s">
        <v>400</v>
      </c>
      <c r="C68" s="18" t="str">
        <f t="array" ref="C68">XLOOKUP(B68, RoleMaster!E:E, RoleMaster!A:A, "", 0, 1)</f>
        <v>Builders</v>
      </c>
      <c r="D68" s="17" t="str">
        <f t="array" ref="D68">XLOOKUP(B68, RoleMaster!E:E, RoleMaster!C:C, "", 0, 1)</f>
        <v>Truck Builder</v>
      </c>
      <c r="E68" s="18"/>
      <c r="F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</row>
    <row r="69">
      <c r="A69" s="16">
        <v>309054.0</v>
      </c>
      <c r="B69" s="17" t="s">
        <v>400</v>
      </c>
      <c r="C69" s="18" t="str">
        <f t="array" ref="C69">XLOOKUP(B69, RoleMaster!E:E, RoleMaster!A:A, "", 0, 1)</f>
        <v>Builders</v>
      </c>
      <c r="D69" s="17" t="str">
        <f t="array" ref="D69">XLOOKUP(B69, RoleMaster!E:E, RoleMaster!C:C, "", 0, 1)</f>
        <v>Truck Builder</v>
      </c>
      <c r="E69" s="18"/>
      <c r="F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</row>
    <row r="70">
      <c r="A70" s="16">
        <v>309055.0</v>
      </c>
      <c r="B70" s="17" t="s">
        <v>400</v>
      </c>
      <c r="C70" s="18" t="str">
        <f t="array" ref="C70">XLOOKUP(B70, RoleMaster!E:E, RoleMaster!A:A, "", 0, 1)</f>
        <v>Builders</v>
      </c>
      <c r="D70" s="17" t="str">
        <f t="array" ref="D70">XLOOKUP(B70, RoleMaster!E:E, RoleMaster!C:C, "", 0, 1)</f>
        <v>Truck Builder</v>
      </c>
      <c r="E70" s="18"/>
      <c r="F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</row>
    <row r="71">
      <c r="A71" s="16">
        <v>309059.0</v>
      </c>
      <c r="B71" s="17" t="s">
        <v>400</v>
      </c>
      <c r="C71" s="18" t="str">
        <f t="array" ref="C71">XLOOKUP(B71, RoleMaster!E:E, RoleMaster!A:A, "", 0, 1)</f>
        <v>Builders</v>
      </c>
      <c r="D71" s="17" t="str">
        <f t="array" ref="D71">XLOOKUP(B71, RoleMaster!E:E, RoleMaster!C:C, "", 0, 1)</f>
        <v>Truck Builder</v>
      </c>
      <c r="E71" s="18"/>
      <c r="F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</row>
    <row r="72">
      <c r="A72" s="16">
        <v>309062.0</v>
      </c>
      <c r="B72" s="17" t="s">
        <v>400</v>
      </c>
      <c r="C72" s="18" t="str">
        <f t="array" ref="C72">XLOOKUP(B72, RoleMaster!E:E, RoleMaster!A:A, "", 0, 1)</f>
        <v>Builders</v>
      </c>
      <c r="D72" s="17" t="str">
        <f t="array" ref="D72">XLOOKUP(B72, RoleMaster!E:E, RoleMaster!C:C, "", 0, 1)</f>
        <v>Truck Builder</v>
      </c>
      <c r="E72" s="18"/>
      <c r="F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</row>
    <row r="73">
      <c r="A73" s="16">
        <v>309065.0</v>
      </c>
      <c r="B73" s="17" t="s">
        <v>400</v>
      </c>
      <c r="C73" s="18" t="str">
        <f t="array" ref="C73">XLOOKUP(B73, RoleMaster!E:E, RoleMaster!A:A, "", 0, 1)</f>
        <v>Builders</v>
      </c>
      <c r="D73" s="17" t="str">
        <f t="array" ref="D73">XLOOKUP(B73, RoleMaster!E:E, RoleMaster!C:C, "", 0, 1)</f>
        <v>Truck Builder</v>
      </c>
      <c r="E73" s="18"/>
      <c r="F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</row>
    <row r="74">
      <c r="A74" s="16">
        <v>309069.0</v>
      </c>
      <c r="B74" s="17" t="s">
        <v>400</v>
      </c>
      <c r="C74" s="18" t="str">
        <f t="array" ref="C74">XLOOKUP(B74, RoleMaster!E:E, RoleMaster!A:A, "", 0, 1)</f>
        <v>Builders</v>
      </c>
      <c r="D74" s="17" t="str">
        <f t="array" ref="D74">XLOOKUP(B74, RoleMaster!E:E, RoleMaster!C:C, "", 0, 1)</f>
        <v>Truck Builder</v>
      </c>
      <c r="E74" s="18"/>
      <c r="F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</row>
    <row r="75">
      <c r="A75" s="16">
        <v>309082.0</v>
      </c>
      <c r="B75" s="17" t="s">
        <v>400</v>
      </c>
      <c r="C75" s="18" t="str">
        <f t="array" ref="C75">XLOOKUP(B75, RoleMaster!E:E, RoleMaster!A:A, "", 0, 1)</f>
        <v>Builders</v>
      </c>
      <c r="D75" s="17" t="str">
        <f t="array" ref="D75">XLOOKUP(B75, RoleMaster!E:E, RoleMaster!C:C, "", 0, 1)</f>
        <v>Truck Builder</v>
      </c>
      <c r="E75" s="18"/>
      <c r="F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</row>
    <row r="76">
      <c r="A76" s="16">
        <v>309091.0</v>
      </c>
      <c r="B76" s="17" t="s">
        <v>400</v>
      </c>
      <c r="C76" s="18" t="str">
        <f t="array" ref="C76">XLOOKUP(B76, RoleMaster!E:E, RoleMaster!A:A, "", 0, 1)</f>
        <v>Builders</v>
      </c>
      <c r="D76" s="17" t="str">
        <f t="array" ref="D76">XLOOKUP(B76, RoleMaster!E:E, RoleMaster!C:C, "", 0, 1)</f>
        <v>Truck Builder</v>
      </c>
      <c r="E76" s="18"/>
      <c r="F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</row>
    <row r="77">
      <c r="A77" s="16">
        <v>309094.0</v>
      </c>
      <c r="B77" s="17" t="s">
        <v>400</v>
      </c>
      <c r="C77" s="18" t="str">
        <f t="array" ref="C77">XLOOKUP(B77, RoleMaster!E:E, RoleMaster!A:A, "", 0, 1)</f>
        <v>Builders</v>
      </c>
      <c r="D77" s="17" t="str">
        <f t="array" ref="D77">XLOOKUP(B77, RoleMaster!E:E, RoleMaster!C:C, "", 0, 1)</f>
        <v>Truck Builder</v>
      </c>
      <c r="E77" s="18"/>
      <c r="F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</row>
    <row r="78">
      <c r="A78" s="16">
        <v>309115.0</v>
      </c>
      <c r="B78" s="17" t="s">
        <v>400</v>
      </c>
      <c r="C78" s="18" t="str">
        <f t="array" ref="C78">XLOOKUP(B78, RoleMaster!E:E, RoleMaster!A:A, "", 0, 1)</f>
        <v>Builders</v>
      </c>
      <c r="D78" s="17" t="str">
        <f t="array" ref="D78">XLOOKUP(B78, RoleMaster!E:E, RoleMaster!C:C, "", 0, 1)</f>
        <v>Truck Builder</v>
      </c>
      <c r="E78" s="18"/>
      <c r="F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</row>
    <row r="79">
      <c r="A79" s="16">
        <v>309151.0</v>
      </c>
      <c r="B79" s="17" t="s">
        <v>400</v>
      </c>
      <c r="C79" s="18" t="str">
        <f t="array" ref="C79">XLOOKUP(B79, RoleMaster!E:E, RoleMaster!A:A, "", 0, 1)</f>
        <v>Builders</v>
      </c>
      <c r="D79" s="17" t="str">
        <f t="array" ref="D79">XLOOKUP(B79, RoleMaster!E:E, RoleMaster!C:C, "", 0, 1)</f>
        <v>Truck Builder</v>
      </c>
      <c r="E79" s="18"/>
      <c r="F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</row>
    <row r="80">
      <c r="A80" s="16">
        <v>309156.0</v>
      </c>
      <c r="B80" s="17" t="s">
        <v>400</v>
      </c>
      <c r="C80" s="18" t="str">
        <f t="array" ref="C80">XLOOKUP(B80, RoleMaster!E:E, RoleMaster!A:A, "", 0, 1)</f>
        <v>Builders</v>
      </c>
      <c r="D80" s="17" t="str">
        <f t="array" ref="D80">XLOOKUP(B80, RoleMaster!E:E, RoleMaster!C:C, "", 0, 1)</f>
        <v>Truck Builder</v>
      </c>
      <c r="E80" s="18"/>
      <c r="F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</row>
    <row r="81">
      <c r="A81" s="16">
        <v>309192.0</v>
      </c>
      <c r="B81" s="17" t="s">
        <v>400</v>
      </c>
      <c r="C81" s="18" t="str">
        <f t="array" ref="C81">XLOOKUP(B81, RoleMaster!E:E, RoleMaster!A:A, "", 0, 1)</f>
        <v>Builders</v>
      </c>
      <c r="D81" s="17" t="str">
        <f t="array" ref="D81">XLOOKUP(B81, RoleMaster!E:E, RoleMaster!C:C, "", 0, 1)</f>
        <v>Truck Builder</v>
      </c>
      <c r="E81" s="18"/>
      <c r="F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</row>
    <row r="82">
      <c r="A82" s="16">
        <v>309201.0</v>
      </c>
      <c r="B82" s="17" t="s">
        <v>400</v>
      </c>
      <c r="C82" s="18" t="str">
        <f t="array" ref="C82">XLOOKUP(B82, RoleMaster!E:E, RoleMaster!A:A, "", 0, 1)</f>
        <v>Builders</v>
      </c>
      <c r="D82" s="17" t="str">
        <f t="array" ref="D82">XLOOKUP(B82, RoleMaster!E:E, RoleMaster!C:C, "", 0, 1)</f>
        <v>Truck Builder</v>
      </c>
      <c r="E82" s="18"/>
      <c r="F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</row>
    <row r="83">
      <c r="A83" s="16">
        <v>309225.0</v>
      </c>
      <c r="B83" s="17" t="s">
        <v>400</v>
      </c>
      <c r="C83" s="18" t="str">
        <f t="array" ref="C83">XLOOKUP(B83, RoleMaster!E:E, RoleMaster!A:A, "", 0, 1)</f>
        <v>Builders</v>
      </c>
      <c r="D83" s="17" t="str">
        <f t="array" ref="D83">XLOOKUP(B83, RoleMaster!E:E, RoleMaster!C:C, "", 0, 1)</f>
        <v>Truck Builder</v>
      </c>
      <c r="E83" s="18"/>
      <c r="F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</row>
    <row r="84">
      <c r="A84" s="16">
        <v>309227.0</v>
      </c>
      <c r="B84" s="17" t="s">
        <v>400</v>
      </c>
      <c r="C84" s="18" t="str">
        <f t="array" ref="C84">XLOOKUP(B84, RoleMaster!E:E, RoleMaster!A:A, "", 0, 1)</f>
        <v>Builders</v>
      </c>
      <c r="D84" s="17" t="str">
        <f t="array" ref="D84">XLOOKUP(B84, RoleMaster!E:E, RoleMaster!C:C, "", 0, 1)</f>
        <v>Truck Builder</v>
      </c>
      <c r="E84" s="18"/>
      <c r="F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</row>
    <row r="85">
      <c r="A85" s="16">
        <v>309229.0</v>
      </c>
      <c r="B85" s="17" t="s">
        <v>400</v>
      </c>
      <c r="C85" s="18" t="str">
        <f t="array" ref="C85">XLOOKUP(B85, RoleMaster!E:E, RoleMaster!A:A, "", 0, 1)</f>
        <v>Builders</v>
      </c>
      <c r="D85" s="17" t="str">
        <f t="array" ref="D85">XLOOKUP(B85, RoleMaster!E:E, RoleMaster!C:C, "", 0, 1)</f>
        <v>Truck Builder</v>
      </c>
      <c r="E85" s="18"/>
      <c r="F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</row>
    <row r="86">
      <c r="A86" s="16">
        <v>309231.0</v>
      </c>
      <c r="B86" s="17" t="s">
        <v>400</v>
      </c>
      <c r="C86" s="18" t="str">
        <f t="array" ref="C86">XLOOKUP(B86, RoleMaster!E:E, RoleMaster!A:A, "", 0, 1)</f>
        <v>Builders</v>
      </c>
      <c r="D86" s="17" t="str">
        <f t="array" ref="D86">XLOOKUP(B86, RoleMaster!E:E, RoleMaster!C:C, "", 0, 1)</f>
        <v>Truck Builder</v>
      </c>
      <c r="E86" s="18"/>
      <c r="F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</row>
    <row r="87">
      <c r="A87" s="16">
        <v>309272.0</v>
      </c>
      <c r="B87" s="17" t="s">
        <v>400</v>
      </c>
      <c r="C87" s="18" t="str">
        <f t="array" ref="C87">XLOOKUP(B87, RoleMaster!E:E, RoleMaster!A:A, "", 0, 1)</f>
        <v>Builders</v>
      </c>
      <c r="D87" s="17" t="str">
        <f t="array" ref="D87">XLOOKUP(B87, RoleMaster!E:E, RoleMaster!C:C, "", 0, 1)</f>
        <v>Truck Builder</v>
      </c>
      <c r="E87" s="18"/>
      <c r="F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</row>
    <row r="88">
      <c r="A88" s="16">
        <v>309296.0</v>
      </c>
      <c r="B88" s="17" t="s">
        <v>400</v>
      </c>
      <c r="C88" s="18" t="str">
        <f t="array" ref="C88">XLOOKUP(B88, RoleMaster!E:E, RoleMaster!A:A, "", 0, 1)</f>
        <v>Builders</v>
      </c>
      <c r="D88" s="17" t="str">
        <f t="array" ref="D88">XLOOKUP(B88, RoleMaster!E:E, RoleMaster!C:C, "", 0, 1)</f>
        <v>Truck Builder</v>
      </c>
      <c r="E88" s="18"/>
      <c r="F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</row>
    <row r="89">
      <c r="A89" s="16">
        <v>309304.0</v>
      </c>
      <c r="B89" s="17" t="s">
        <v>400</v>
      </c>
      <c r="C89" s="18" t="str">
        <f t="array" ref="C89">XLOOKUP(B89, RoleMaster!E:E, RoleMaster!A:A, "", 0, 1)</f>
        <v>Builders</v>
      </c>
      <c r="D89" s="17" t="str">
        <f t="array" ref="D89">XLOOKUP(B89, RoleMaster!E:E, RoleMaster!C:C, "", 0, 1)</f>
        <v>Truck Builder</v>
      </c>
      <c r="E89" s="18"/>
      <c r="F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</row>
    <row r="90">
      <c r="A90" s="16">
        <v>309316.0</v>
      </c>
      <c r="B90" s="17" t="s">
        <v>400</v>
      </c>
      <c r="C90" s="18" t="str">
        <f t="array" ref="C90">XLOOKUP(B90, RoleMaster!E:E, RoleMaster!A:A, "", 0, 1)</f>
        <v>Builders</v>
      </c>
      <c r="D90" s="17" t="str">
        <f t="array" ref="D90">XLOOKUP(B90, RoleMaster!E:E, RoleMaster!C:C, "", 0, 1)</f>
        <v>Truck Builder</v>
      </c>
      <c r="E90" s="18"/>
      <c r="F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</row>
    <row r="91">
      <c r="A91" s="16">
        <v>309318.0</v>
      </c>
      <c r="B91" s="17" t="s">
        <v>400</v>
      </c>
      <c r="C91" s="18" t="str">
        <f t="array" ref="C91">XLOOKUP(B91, RoleMaster!E:E, RoleMaster!A:A, "", 0, 1)</f>
        <v>Builders</v>
      </c>
      <c r="D91" s="17" t="str">
        <f t="array" ref="D91">XLOOKUP(B91, RoleMaster!E:E, RoleMaster!C:C, "", 0, 1)</f>
        <v>Truck Builder</v>
      </c>
      <c r="E91" s="18"/>
      <c r="F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</row>
    <row r="92">
      <c r="A92" s="16">
        <v>309337.0</v>
      </c>
      <c r="B92" s="17" t="s">
        <v>400</v>
      </c>
      <c r="C92" s="18" t="str">
        <f t="array" ref="C92">XLOOKUP(B92, RoleMaster!E:E, RoleMaster!A:A, "", 0, 1)</f>
        <v>Builders</v>
      </c>
      <c r="D92" s="17" t="str">
        <f t="array" ref="D92">XLOOKUP(B92, RoleMaster!E:E, RoleMaster!C:C, "", 0, 1)</f>
        <v>Truck Builder</v>
      </c>
      <c r="E92" s="18"/>
      <c r="F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</row>
    <row r="93">
      <c r="A93" s="16">
        <v>309340.0</v>
      </c>
      <c r="B93" s="17" t="s">
        <v>400</v>
      </c>
      <c r="C93" s="18" t="str">
        <f t="array" ref="C93">XLOOKUP(B93, RoleMaster!E:E, RoleMaster!A:A, "", 0, 1)</f>
        <v>Builders</v>
      </c>
      <c r="D93" s="17" t="str">
        <f t="array" ref="D93">XLOOKUP(B93, RoleMaster!E:E, RoleMaster!C:C, "", 0, 1)</f>
        <v>Truck Builder</v>
      </c>
      <c r="E93" s="18"/>
      <c r="F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</row>
    <row r="94">
      <c r="A94" s="16">
        <v>309393.0</v>
      </c>
      <c r="B94" s="17" t="s">
        <v>400</v>
      </c>
      <c r="C94" s="18" t="str">
        <f t="array" ref="C94">XLOOKUP(B94, RoleMaster!E:E, RoleMaster!A:A, "", 0, 1)</f>
        <v>Builders</v>
      </c>
      <c r="D94" s="17" t="str">
        <f t="array" ref="D94">XLOOKUP(B94, RoleMaster!E:E, RoleMaster!C:C, "", 0, 1)</f>
        <v>Truck Builder</v>
      </c>
      <c r="E94" s="18"/>
      <c r="F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</row>
    <row r="95">
      <c r="A95" s="16">
        <v>309399.0</v>
      </c>
      <c r="B95" s="17" t="s">
        <v>400</v>
      </c>
      <c r="C95" s="18" t="str">
        <f t="array" ref="C95">XLOOKUP(B95, RoleMaster!E:E, RoleMaster!A:A, "", 0, 1)</f>
        <v>Builders</v>
      </c>
      <c r="D95" s="17" t="str">
        <f t="array" ref="D95">XLOOKUP(B95, RoleMaster!E:E, RoleMaster!C:C, "", 0, 1)</f>
        <v>Truck Builder</v>
      </c>
      <c r="E95" s="18"/>
      <c r="F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</row>
    <row r="96">
      <c r="A96" s="16">
        <v>309451.0</v>
      </c>
      <c r="B96" s="17" t="s">
        <v>400</v>
      </c>
      <c r="C96" s="18" t="str">
        <f t="array" ref="C96">XLOOKUP(B96, RoleMaster!E:E, RoleMaster!A:A, "", 0, 1)</f>
        <v>Builders</v>
      </c>
      <c r="D96" s="17" t="str">
        <f t="array" ref="D96">XLOOKUP(B96, RoleMaster!E:E, RoleMaster!C:C, "", 0, 1)</f>
        <v>Truck Builder</v>
      </c>
      <c r="E96" s="18"/>
      <c r="F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</row>
    <row r="97">
      <c r="A97" s="16">
        <v>309454.0</v>
      </c>
      <c r="B97" s="17" t="s">
        <v>400</v>
      </c>
      <c r="C97" s="18" t="str">
        <f t="array" ref="C97">XLOOKUP(B97, RoleMaster!E:E, RoleMaster!A:A, "", 0, 1)</f>
        <v>Builders</v>
      </c>
      <c r="D97" s="17" t="str">
        <f t="array" ref="D97">XLOOKUP(B97, RoleMaster!E:E, RoleMaster!C:C, "", 0, 1)</f>
        <v>Truck Builder</v>
      </c>
      <c r="E97" s="18"/>
      <c r="F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</row>
    <row r="98">
      <c r="A98" s="16">
        <v>309457.0</v>
      </c>
      <c r="B98" s="17" t="s">
        <v>400</v>
      </c>
      <c r="C98" s="18" t="str">
        <f t="array" ref="C98">XLOOKUP(B98, RoleMaster!E:E, RoleMaster!A:A, "", 0, 1)</f>
        <v>Builders</v>
      </c>
      <c r="D98" s="17" t="str">
        <f t="array" ref="D98">XLOOKUP(B98, RoleMaster!E:E, RoleMaster!C:C, "", 0, 1)</f>
        <v>Truck Builder</v>
      </c>
      <c r="E98" s="18"/>
      <c r="F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</row>
    <row r="99">
      <c r="A99" s="16">
        <v>309458.0</v>
      </c>
      <c r="B99" s="17" t="s">
        <v>400</v>
      </c>
      <c r="C99" s="18" t="str">
        <f t="array" ref="C99">XLOOKUP(B99, RoleMaster!E:E, RoleMaster!A:A, "", 0, 1)</f>
        <v>Builders</v>
      </c>
      <c r="D99" s="17" t="str">
        <f t="array" ref="D99">XLOOKUP(B99, RoleMaster!E:E, RoleMaster!C:C, "", 0, 1)</f>
        <v>Truck Builder</v>
      </c>
      <c r="E99" s="18"/>
      <c r="F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</row>
    <row r="100">
      <c r="A100" s="16">
        <v>309463.0</v>
      </c>
      <c r="B100" s="17" t="s">
        <v>400</v>
      </c>
      <c r="C100" s="18" t="str">
        <f t="array" ref="C100">XLOOKUP(B100, RoleMaster!E:E, RoleMaster!A:A, "", 0, 1)</f>
        <v>Builders</v>
      </c>
      <c r="D100" s="17" t="str">
        <f t="array" ref="D100">XLOOKUP(B100, RoleMaster!E:E, RoleMaster!C:C, "", 0, 1)</f>
        <v>Truck Builder</v>
      </c>
      <c r="E100" s="18"/>
      <c r="F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</row>
    <row r="101">
      <c r="A101" s="16">
        <v>309469.0</v>
      </c>
      <c r="B101" s="17" t="s">
        <v>400</v>
      </c>
      <c r="C101" s="18" t="str">
        <f t="array" ref="C101">XLOOKUP(B101, RoleMaster!E:E, RoleMaster!A:A, "", 0, 1)</f>
        <v>Builders</v>
      </c>
      <c r="D101" s="17" t="str">
        <f t="array" ref="D101">XLOOKUP(B101, RoleMaster!E:E, RoleMaster!C:C, "", 0, 1)</f>
        <v>Truck Builder</v>
      </c>
      <c r="E101" s="18"/>
      <c r="F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</row>
    <row r="102">
      <c r="A102" s="16">
        <v>309473.0</v>
      </c>
      <c r="B102" s="17" t="s">
        <v>400</v>
      </c>
      <c r="C102" s="18" t="str">
        <f t="array" ref="C102">XLOOKUP(B102, RoleMaster!E:E, RoleMaster!A:A, "", 0, 1)</f>
        <v>Builders</v>
      </c>
      <c r="D102" s="17" t="str">
        <f t="array" ref="D102">XLOOKUP(B102, RoleMaster!E:E, RoleMaster!C:C, "", 0, 1)</f>
        <v>Truck Builder</v>
      </c>
      <c r="E102" s="18"/>
      <c r="F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</row>
    <row r="103">
      <c r="A103" s="16">
        <v>309477.0</v>
      </c>
      <c r="B103" s="17" t="s">
        <v>400</v>
      </c>
      <c r="C103" s="18" t="str">
        <f t="array" ref="C103">XLOOKUP(B103, RoleMaster!E:E, RoleMaster!A:A, "", 0, 1)</f>
        <v>Builders</v>
      </c>
      <c r="D103" s="17" t="str">
        <f t="array" ref="D103">XLOOKUP(B103, RoleMaster!E:E, RoleMaster!C:C, "", 0, 1)</f>
        <v>Truck Builder</v>
      </c>
      <c r="E103" s="18"/>
      <c r="F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</row>
    <row r="104">
      <c r="A104" s="16">
        <v>309498.0</v>
      </c>
      <c r="B104" s="17" t="s">
        <v>400</v>
      </c>
      <c r="C104" s="18" t="str">
        <f t="array" ref="C104">XLOOKUP(B104, RoleMaster!E:E, RoleMaster!A:A, "", 0, 1)</f>
        <v>Builders</v>
      </c>
      <c r="D104" s="17" t="str">
        <f t="array" ref="D104">XLOOKUP(B104, RoleMaster!E:E, RoleMaster!C:C, "", 0, 1)</f>
        <v>Truck Builder</v>
      </c>
      <c r="E104" s="18"/>
      <c r="F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</row>
    <row r="105">
      <c r="A105" s="16">
        <v>309499.0</v>
      </c>
      <c r="B105" s="17" t="s">
        <v>400</v>
      </c>
      <c r="C105" s="18" t="str">
        <f t="array" ref="C105">XLOOKUP(B105, RoleMaster!E:E, RoleMaster!A:A, "", 0, 1)</f>
        <v>Builders</v>
      </c>
      <c r="D105" s="17" t="str">
        <f t="array" ref="D105">XLOOKUP(B105, RoleMaster!E:E, RoleMaster!C:C, "", 0, 1)</f>
        <v>Truck Builder</v>
      </c>
      <c r="E105" s="18"/>
      <c r="F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</row>
    <row r="106">
      <c r="A106" s="16">
        <v>309500.0</v>
      </c>
      <c r="B106" s="17" t="s">
        <v>400</v>
      </c>
      <c r="C106" s="18" t="str">
        <f t="array" ref="C106">XLOOKUP(B106, RoleMaster!E:E, RoleMaster!A:A, "", 0, 1)</f>
        <v>Builders</v>
      </c>
      <c r="D106" s="17" t="str">
        <f t="array" ref="D106">XLOOKUP(B106, RoleMaster!E:E, RoleMaster!C:C, "", 0, 1)</f>
        <v>Truck Builder</v>
      </c>
      <c r="E106" s="18"/>
      <c r="F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</row>
    <row r="107">
      <c r="A107" s="16">
        <v>309502.0</v>
      </c>
      <c r="B107" s="17" t="s">
        <v>400</v>
      </c>
      <c r="C107" s="18" t="str">
        <f t="array" ref="C107">XLOOKUP(B107, RoleMaster!E:E, RoleMaster!A:A, "", 0, 1)</f>
        <v>Builders</v>
      </c>
      <c r="D107" s="17" t="str">
        <f t="array" ref="D107">XLOOKUP(B107, RoleMaster!E:E, RoleMaster!C:C, "", 0, 1)</f>
        <v>Truck Builder</v>
      </c>
      <c r="E107" s="18"/>
      <c r="F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</row>
    <row r="108">
      <c r="A108" s="16">
        <v>309503.0</v>
      </c>
      <c r="B108" s="17" t="s">
        <v>400</v>
      </c>
      <c r="C108" s="18" t="str">
        <f t="array" ref="C108">XLOOKUP(B108, RoleMaster!E:E, RoleMaster!A:A, "", 0, 1)</f>
        <v>Builders</v>
      </c>
      <c r="D108" s="17" t="str">
        <f t="array" ref="D108">XLOOKUP(B108, RoleMaster!E:E, RoleMaster!C:C, "", 0, 1)</f>
        <v>Truck Builder</v>
      </c>
      <c r="E108" s="18"/>
      <c r="F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</row>
    <row r="109">
      <c r="A109" s="16">
        <v>309505.0</v>
      </c>
      <c r="B109" s="17" t="s">
        <v>400</v>
      </c>
      <c r="C109" s="18" t="str">
        <f t="array" ref="C109">XLOOKUP(B109, RoleMaster!E:E, RoleMaster!A:A, "", 0, 1)</f>
        <v>Builders</v>
      </c>
      <c r="D109" s="17" t="str">
        <f t="array" ref="D109">XLOOKUP(B109, RoleMaster!E:E, RoleMaster!C:C, "", 0, 1)</f>
        <v>Truck Builder</v>
      </c>
      <c r="E109" s="18"/>
      <c r="F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</row>
    <row r="110">
      <c r="A110" s="16">
        <v>309507.0</v>
      </c>
      <c r="B110" s="17" t="s">
        <v>400</v>
      </c>
      <c r="C110" s="18" t="str">
        <f t="array" ref="C110">XLOOKUP(B110, RoleMaster!E:E, RoleMaster!A:A, "", 0, 1)</f>
        <v>Builders</v>
      </c>
      <c r="D110" s="17" t="str">
        <f t="array" ref="D110">XLOOKUP(B110, RoleMaster!E:E, RoleMaster!C:C, "", 0, 1)</f>
        <v>Truck Builder</v>
      </c>
      <c r="E110" s="18"/>
      <c r="F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</row>
    <row r="111">
      <c r="A111" s="16">
        <v>309508.0</v>
      </c>
      <c r="B111" s="17" t="s">
        <v>400</v>
      </c>
      <c r="C111" s="18" t="str">
        <f t="array" ref="C111">XLOOKUP(B111, RoleMaster!E:E, RoleMaster!A:A, "", 0, 1)</f>
        <v>Builders</v>
      </c>
      <c r="D111" s="17" t="str">
        <f t="array" ref="D111">XLOOKUP(B111, RoleMaster!E:E, RoleMaster!C:C, "", 0, 1)</f>
        <v>Truck Builder</v>
      </c>
      <c r="E111" s="18"/>
      <c r="F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</row>
    <row r="112">
      <c r="A112" s="16">
        <v>309509.0</v>
      </c>
      <c r="B112" s="17" t="s">
        <v>400</v>
      </c>
      <c r="C112" s="18" t="str">
        <f t="array" ref="C112">XLOOKUP(B112, RoleMaster!E:E, RoleMaster!A:A, "", 0, 1)</f>
        <v>Builders</v>
      </c>
      <c r="D112" s="17" t="str">
        <f t="array" ref="D112">XLOOKUP(B112, RoleMaster!E:E, RoleMaster!C:C, "", 0, 1)</f>
        <v>Truck Builder</v>
      </c>
      <c r="E112" s="18"/>
      <c r="F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</row>
    <row r="113">
      <c r="A113" s="16">
        <v>309510.0</v>
      </c>
      <c r="B113" s="17" t="s">
        <v>400</v>
      </c>
      <c r="C113" s="18" t="str">
        <f t="array" ref="C113">XLOOKUP(B113, RoleMaster!E:E, RoleMaster!A:A, "", 0, 1)</f>
        <v>Builders</v>
      </c>
      <c r="D113" s="17" t="str">
        <f t="array" ref="D113">XLOOKUP(B113, RoleMaster!E:E, RoleMaster!C:C, "", 0, 1)</f>
        <v>Truck Builder</v>
      </c>
      <c r="E113" s="18"/>
      <c r="F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</row>
    <row r="114">
      <c r="A114" s="16">
        <v>309511.0</v>
      </c>
      <c r="B114" s="17" t="s">
        <v>400</v>
      </c>
      <c r="C114" s="18" t="str">
        <f t="array" ref="C114">XLOOKUP(B114, RoleMaster!E:E, RoleMaster!A:A, "", 0, 1)</f>
        <v>Builders</v>
      </c>
      <c r="D114" s="17" t="str">
        <f t="array" ref="D114">XLOOKUP(B114, RoleMaster!E:E, RoleMaster!C:C, "", 0, 1)</f>
        <v>Truck Builder</v>
      </c>
      <c r="E114" s="18"/>
      <c r="F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</row>
    <row r="115">
      <c r="A115" s="16">
        <v>309540.0</v>
      </c>
      <c r="B115" s="17" t="s">
        <v>400</v>
      </c>
      <c r="C115" s="18" t="str">
        <f t="array" ref="C115">XLOOKUP(B115, RoleMaster!E:E, RoleMaster!A:A, "", 0, 1)</f>
        <v>Builders</v>
      </c>
      <c r="D115" s="17" t="str">
        <f t="array" ref="D115">XLOOKUP(B115, RoleMaster!E:E, RoleMaster!C:C, "", 0, 1)</f>
        <v>Truck Builder</v>
      </c>
      <c r="E115" s="18"/>
      <c r="F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</row>
    <row r="116">
      <c r="A116" s="16">
        <v>309564.0</v>
      </c>
      <c r="B116" s="17" t="s">
        <v>400</v>
      </c>
      <c r="C116" s="18" t="str">
        <f t="array" ref="C116">XLOOKUP(B116, RoleMaster!E:E, RoleMaster!A:A, "", 0, 1)</f>
        <v>Builders</v>
      </c>
      <c r="D116" s="17" t="str">
        <f t="array" ref="D116">XLOOKUP(B116, RoleMaster!E:E, RoleMaster!C:C, "", 0, 1)</f>
        <v>Truck Builder</v>
      </c>
      <c r="E116" s="18"/>
      <c r="F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</row>
    <row r="117">
      <c r="A117" s="16">
        <v>309594.0</v>
      </c>
      <c r="B117" s="17" t="s">
        <v>400</v>
      </c>
      <c r="C117" s="18" t="str">
        <f t="array" ref="C117">XLOOKUP(B117, RoleMaster!E:E, RoleMaster!A:A, "", 0, 1)</f>
        <v>Builders</v>
      </c>
      <c r="D117" s="17" t="str">
        <f t="array" ref="D117">XLOOKUP(B117, RoleMaster!E:E, RoleMaster!C:C, "", 0, 1)</f>
        <v>Truck Builder</v>
      </c>
      <c r="E117" s="18"/>
      <c r="F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</row>
    <row r="118">
      <c r="A118" s="16">
        <v>309596.0</v>
      </c>
      <c r="B118" s="17" t="s">
        <v>400</v>
      </c>
      <c r="C118" s="18" t="str">
        <f t="array" ref="C118">XLOOKUP(B118, RoleMaster!E:E, RoleMaster!A:A, "", 0, 1)</f>
        <v>Builders</v>
      </c>
      <c r="D118" s="17" t="str">
        <f t="array" ref="D118">XLOOKUP(B118, RoleMaster!E:E, RoleMaster!C:C, "", 0, 1)</f>
        <v>Truck Builder</v>
      </c>
      <c r="E118" s="18"/>
      <c r="F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</row>
    <row r="119">
      <c r="A119" s="16">
        <v>309597.0</v>
      </c>
      <c r="B119" s="17" t="s">
        <v>400</v>
      </c>
      <c r="C119" s="18" t="str">
        <f t="array" ref="C119">XLOOKUP(B119, RoleMaster!E:E, RoleMaster!A:A, "", 0, 1)</f>
        <v>Builders</v>
      </c>
      <c r="D119" s="17" t="str">
        <f t="array" ref="D119">XLOOKUP(B119, RoleMaster!E:E, RoleMaster!C:C, "", 0, 1)</f>
        <v>Truck Builder</v>
      </c>
      <c r="E119" s="18"/>
      <c r="F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</row>
    <row r="120">
      <c r="A120" s="16">
        <v>309599.0</v>
      </c>
      <c r="B120" s="17" t="s">
        <v>400</v>
      </c>
      <c r="C120" s="18" t="str">
        <f t="array" ref="C120">XLOOKUP(B120, RoleMaster!E:E, RoleMaster!A:A, "", 0, 1)</f>
        <v>Builders</v>
      </c>
      <c r="D120" s="17" t="str">
        <f t="array" ref="D120">XLOOKUP(B120, RoleMaster!E:E, RoleMaster!C:C, "", 0, 1)</f>
        <v>Truck Builder</v>
      </c>
      <c r="E120" s="18"/>
      <c r="F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</row>
    <row r="121">
      <c r="A121" s="16">
        <v>309602.0</v>
      </c>
      <c r="B121" s="17" t="s">
        <v>400</v>
      </c>
      <c r="C121" s="18" t="str">
        <f t="array" ref="C121">XLOOKUP(B121, RoleMaster!E:E, RoleMaster!A:A, "", 0, 1)</f>
        <v>Builders</v>
      </c>
      <c r="D121" s="17" t="str">
        <f t="array" ref="D121">XLOOKUP(B121, RoleMaster!E:E, RoleMaster!C:C, "", 0, 1)</f>
        <v>Truck Builder</v>
      </c>
      <c r="E121" s="18"/>
      <c r="F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</row>
    <row r="122">
      <c r="A122" s="16">
        <v>309604.0</v>
      </c>
      <c r="B122" s="17" t="s">
        <v>400</v>
      </c>
      <c r="C122" s="18" t="str">
        <f t="array" ref="C122">XLOOKUP(B122, RoleMaster!E:E, RoleMaster!A:A, "", 0, 1)</f>
        <v>Builders</v>
      </c>
      <c r="D122" s="17" t="str">
        <f t="array" ref="D122">XLOOKUP(B122, RoleMaster!E:E, RoleMaster!C:C, "", 0, 1)</f>
        <v>Truck Builder</v>
      </c>
      <c r="E122" s="18"/>
      <c r="F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</row>
    <row r="123">
      <c r="A123" s="16">
        <v>309613.0</v>
      </c>
      <c r="B123" s="17" t="s">
        <v>400</v>
      </c>
      <c r="C123" s="18" t="str">
        <f t="array" ref="C123">XLOOKUP(B123, RoleMaster!E:E, RoleMaster!A:A, "", 0, 1)</f>
        <v>Builders</v>
      </c>
      <c r="D123" s="17" t="str">
        <f t="array" ref="D123">XLOOKUP(B123, RoleMaster!E:E, RoleMaster!C:C, "", 0, 1)</f>
        <v>Truck Builder</v>
      </c>
      <c r="E123" s="18"/>
      <c r="F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</row>
    <row r="124">
      <c r="A124" s="16">
        <v>309615.0</v>
      </c>
      <c r="B124" s="17" t="s">
        <v>400</v>
      </c>
      <c r="C124" s="18" t="str">
        <f t="array" ref="C124">XLOOKUP(B124, RoleMaster!E:E, RoleMaster!A:A, "", 0, 1)</f>
        <v>Builders</v>
      </c>
      <c r="D124" s="17" t="str">
        <f t="array" ref="D124">XLOOKUP(B124, RoleMaster!E:E, RoleMaster!C:C, "", 0, 1)</f>
        <v>Truck Builder</v>
      </c>
      <c r="E124" s="18"/>
      <c r="F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</row>
    <row r="125">
      <c r="A125" s="16">
        <v>309670.0</v>
      </c>
      <c r="B125" s="17" t="s">
        <v>400</v>
      </c>
      <c r="C125" s="18" t="str">
        <f t="array" ref="C125">XLOOKUP(B125, RoleMaster!E:E, RoleMaster!A:A, "", 0, 1)</f>
        <v>Builders</v>
      </c>
      <c r="D125" s="17" t="str">
        <f t="array" ref="D125">XLOOKUP(B125, RoleMaster!E:E, RoleMaster!C:C, "", 0, 1)</f>
        <v>Truck Builder</v>
      </c>
      <c r="E125" s="18"/>
      <c r="F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</row>
    <row r="126">
      <c r="A126" s="16">
        <v>309677.0</v>
      </c>
      <c r="B126" s="17" t="s">
        <v>400</v>
      </c>
      <c r="C126" s="18" t="str">
        <f t="array" ref="C126">XLOOKUP(B126, RoleMaster!E:E, RoleMaster!A:A, "", 0, 1)</f>
        <v>Builders</v>
      </c>
      <c r="D126" s="17" t="str">
        <f t="array" ref="D126">XLOOKUP(B126, RoleMaster!E:E, RoleMaster!C:C, "", 0, 1)</f>
        <v>Truck Builder</v>
      </c>
      <c r="E126" s="18"/>
      <c r="F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</row>
    <row r="127">
      <c r="A127" s="16">
        <v>309713.0</v>
      </c>
      <c r="B127" s="17" t="s">
        <v>400</v>
      </c>
      <c r="C127" s="18" t="str">
        <f t="array" ref="C127">XLOOKUP(B127, RoleMaster!E:E, RoleMaster!A:A, "", 0, 1)</f>
        <v>Builders</v>
      </c>
      <c r="D127" s="17" t="str">
        <f t="array" ref="D127">XLOOKUP(B127, RoleMaster!E:E, RoleMaster!C:C, "", 0, 1)</f>
        <v>Truck Builder</v>
      </c>
      <c r="E127" s="18"/>
      <c r="F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</row>
    <row r="128">
      <c r="A128" s="16">
        <v>309717.0</v>
      </c>
      <c r="B128" s="17" t="s">
        <v>400</v>
      </c>
      <c r="C128" s="18" t="str">
        <f t="array" ref="C128">XLOOKUP(B128, RoleMaster!E:E, RoleMaster!A:A, "", 0, 1)</f>
        <v>Builders</v>
      </c>
      <c r="D128" s="17" t="str">
        <f t="array" ref="D128">XLOOKUP(B128, RoleMaster!E:E, RoleMaster!C:C, "", 0, 1)</f>
        <v>Truck Builder</v>
      </c>
      <c r="E128" s="18"/>
      <c r="F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</row>
    <row r="129">
      <c r="A129" s="16">
        <v>309722.0</v>
      </c>
      <c r="B129" s="17" t="s">
        <v>400</v>
      </c>
      <c r="C129" s="18" t="str">
        <f t="array" ref="C129">XLOOKUP(B129, RoleMaster!E:E, RoleMaster!A:A, "", 0, 1)</f>
        <v>Builders</v>
      </c>
      <c r="D129" s="17" t="str">
        <f t="array" ref="D129">XLOOKUP(B129, RoleMaster!E:E, RoleMaster!C:C, "", 0, 1)</f>
        <v>Truck Builder</v>
      </c>
      <c r="E129" s="18"/>
      <c r="F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</row>
    <row r="130">
      <c r="A130" s="16">
        <v>309728.0</v>
      </c>
      <c r="B130" s="17" t="s">
        <v>400</v>
      </c>
      <c r="C130" s="18" t="str">
        <f t="array" ref="C130">XLOOKUP(B130, RoleMaster!E:E, RoleMaster!A:A, "", 0, 1)</f>
        <v>Builders</v>
      </c>
      <c r="D130" s="17" t="str">
        <f t="array" ref="D130">XLOOKUP(B130, RoleMaster!E:E, RoleMaster!C:C, "", 0, 1)</f>
        <v>Truck Builder</v>
      </c>
      <c r="E130" s="18"/>
      <c r="F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</row>
    <row r="131">
      <c r="A131" s="16">
        <v>309730.0</v>
      </c>
      <c r="B131" s="17" t="s">
        <v>400</v>
      </c>
      <c r="C131" s="18" t="str">
        <f t="array" ref="C131">XLOOKUP(B131, RoleMaster!E:E, RoleMaster!A:A, "", 0, 1)</f>
        <v>Builders</v>
      </c>
      <c r="D131" s="17" t="str">
        <f t="array" ref="D131">XLOOKUP(B131, RoleMaster!E:E, RoleMaster!C:C, "", 0, 1)</f>
        <v>Truck Builder</v>
      </c>
      <c r="E131" s="18"/>
      <c r="F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</row>
    <row r="132">
      <c r="A132" s="16">
        <v>309775.0</v>
      </c>
      <c r="B132" s="17" t="s">
        <v>400</v>
      </c>
      <c r="C132" s="18" t="str">
        <f t="array" ref="C132">XLOOKUP(B132, RoleMaster!E:E, RoleMaster!A:A, "", 0, 1)</f>
        <v>Builders</v>
      </c>
      <c r="D132" s="17" t="str">
        <f t="array" ref="D132">XLOOKUP(B132, RoleMaster!E:E, RoleMaster!C:C, "", 0, 1)</f>
        <v>Truck Builder</v>
      </c>
      <c r="E132" s="18"/>
      <c r="F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</row>
    <row r="133">
      <c r="A133" s="16">
        <v>309779.0</v>
      </c>
      <c r="B133" s="17" t="s">
        <v>400</v>
      </c>
      <c r="C133" s="18" t="str">
        <f t="array" ref="C133">XLOOKUP(B133, RoleMaster!E:E, RoleMaster!A:A, "", 0, 1)</f>
        <v>Builders</v>
      </c>
      <c r="D133" s="17" t="str">
        <f t="array" ref="D133">XLOOKUP(B133, RoleMaster!E:E, RoleMaster!C:C, "", 0, 1)</f>
        <v>Truck Builder</v>
      </c>
      <c r="E133" s="18"/>
      <c r="F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</row>
    <row r="134">
      <c r="A134" s="16">
        <v>309780.0</v>
      </c>
      <c r="B134" s="17" t="s">
        <v>400</v>
      </c>
      <c r="C134" s="18" t="str">
        <f t="array" ref="C134">XLOOKUP(B134, RoleMaster!E:E, RoleMaster!A:A, "", 0, 1)</f>
        <v>Builders</v>
      </c>
      <c r="D134" s="17" t="str">
        <f t="array" ref="D134">XLOOKUP(B134, RoleMaster!E:E, RoleMaster!C:C, "", 0, 1)</f>
        <v>Truck Builder</v>
      </c>
      <c r="E134" s="18"/>
      <c r="F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</row>
    <row r="135">
      <c r="A135" s="16">
        <v>309781.0</v>
      </c>
      <c r="B135" s="17" t="s">
        <v>400</v>
      </c>
      <c r="C135" s="18" t="str">
        <f t="array" ref="C135">XLOOKUP(B135, RoleMaster!E:E, RoleMaster!A:A, "", 0, 1)</f>
        <v>Builders</v>
      </c>
      <c r="D135" s="17" t="str">
        <f t="array" ref="D135">XLOOKUP(B135, RoleMaster!E:E, RoleMaster!C:C, "", 0, 1)</f>
        <v>Truck Builder</v>
      </c>
      <c r="E135" s="18"/>
      <c r="F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</row>
    <row r="136">
      <c r="A136" s="16">
        <v>309786.0</v>
      </c>
      <c r="B136" s="17" t="s">
        <v>400</v>
      </c>
      <c r="C136" s="18" t="str">
        <f t="array" ref="C136">XLOOKUP(B136, RoleMaster!E:E, RoleMaster!A:A, "", 0, 1)</f>
        <v>Builders</v>
      </c>
      <c r="D136" s="17" t="str">
        <f t="array" ref="D136">XLOOKUP(B136, RoleMaster!E:E, RoleMaster!C:C, "", 0, 1)</f>
        <v>Truck Builder</v>
      </c>
      <c r="E136" s="18"/>
      <c r="F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</row>
    <row r="137">
      <c r="A137" s="16">
        <v>309788.0</v>
      </c>
      <c r="B137" s="17" t="s">
        <v>400</v>
      </c>
      <c r="C137" s="18" t="str">
        <f t="array" ref="C137">XLOOKUP(B137, RoleMaster!E:E, RoleMaster!A:A, "", 0, 1)</f>
        <v>Builders</v>
      </c>
      <c r="D137" s="17" t="str">
        <f t="array" ref="D137">XLOOKUP(B137, RoleMaster!E:E, RoleMaster!C:C, "", 0, 1)</f>
        <v>Truck Builder</v>
      </c>
      <c r="E137" s="18"/>
      <c r="F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</row>
    <row r="138">
      <c r="A138" s="16">
        <v>309791.0</v>
      </c>
      <c r="B138" s="17" t="s">
        <v>400</v>
      </c>
      <c r="C138" s="18" t="str">
        <f t="array" ref="C138">XLOOKUP(B138, RoleMaster!E:E, RoleMaster!A:A, "", 0, 1)</f>
        <v>Builders</v>
      </c>
      <c r="D138" s="17" t="str">
        <f t="array" ref="D138">XLOOKUP(B138, RoleMaster!E:E, RoleMaster!C:C, "", 0, 1)</f>
        <v>Truck Builder</v>
      </c>
      <c r="E138" s="18"/>
      <c r="F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</row>
    <row r="139">
      <c r="A139" s="16">
        <v>309792.0</v>
      </c>
      <c r="B139" s="17" t="s">
        <v>400</v>
      </c>
      <c r="C139" s="18" t="str">
        <f t="array" ref="C139">XLOOKUP(B139, RoleMaster!E:E, RoleMaster!A:A, "", 0, 1)</f>
        <v>Builders</v>
      </c>
      <c r="D139" s="17" t="str">
        <f t="array" ref="D139">XLOOKUP(B139, RoleMaster!E:E, RoleMaster!C:C, "", 0, 1)</f>
        <v>Truck Builder</v>
      </c>
      <c r="E139" s="18"/>
      <c r="F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</row>
    <row r="140">
      <c r="A140" s="16">
        <v>309809.0</v>
      </c>
      <c r="B140" s="17" t="s">
        <v>400</v>
      </c>
      <c r="C140" s="18" t="str">
        <f t="array" ref="C140">XLOOKUP(B140, RoleMaster!E:E, RoleMaster!A:A, "", 0, 1)</f>
        <v>Builders</v>
      </c>
      <c r="D140" s="17" t="str">
        <f t="array" ref="D140">XLOOKUP(B140, RoleMaster!E:E, RoleMaster!C:C, "", 0, 1)</f>
        <v>Truck Builder</v>
      </c>
      <c r="E140" s="18"/>
      <c r="F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</row>
    <row r="141">
      <c r="A141" s="16">
        <v>309810.0</v>
      </c>
      <c r="B141" s="17" t="s">
        <v>400</v>
      </c>
      <c r="C141" s="18" t="str">
        <f t="array" ref="C141">XLOOKUP(B141, RoleMaster!E:E, RoleMaster!A:A, "", 0, 1)</f>
        <v>Builders</v>
      </c>
      <c r="D141" s="17" t="str">
        <f t="array" ref="D141">XLOOKUP(B141, RoleMaster!E:E, RoleMaster!C:C, "", 0, 1)</f>
        <v>Truck Builder</v>
      </c>
      <c r="E141" s="18"/>
      <c r="F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</row>
    <row r="142">
      <c r="A142" s="16">
        <v>309815.0</v>
      </c>
      <c r="B142" s="17" t="s">
        <v>400</v>
      </c>
      <c r="C142" s="18" t="str">
        <f t="array" ref="C142">XLOOKUP(B142, RoleMaster!E:E, RoleMaster!A:A, "", 0, 1)</f>
        <v>Builders</v>
      </c>
      <c r="D142" s="17" t="str">
        <f t="array" ref="D142">XLOOKUP(B142, RoleMaster!E:E, RoleMaster!C:C, "", 0, 1)</f>
        <v>Truck Builder</v>
      </c>
      <c r="E142" s="18"/>
      <c r="F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</row>
    <row r="143">
      <c r="A143" s="16">
        <v>309819.0</v>
      </c>
      <c r="B143" s="17" t="s">
        <v>400</v>
      </c>
      <c r="C143" s="18" t="str">
        <f t="array" ref="C143">XLOOKUP(B143, RoleMaster!E:E, RoleMaster!A:A, "", 0, 1)</f>
        <v>Builders</v>
      </c>
      <c r="D143" s="17" t="str">
        <f t="array" ref="D143">XLOOKUP(B143, RoleMaster!E:E, RoleMaster!C:C, "", 0, 1)</f>
        <v>Truck Builder</v>
      </c>
      <c r="E143" s="18"/>
      <c r="F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</row>
    <row r="144">
      <c r="A144" s="16">
        <v>309833.0</v>
      </c>
      <c r="B144" s="17" t="s">
        <v>400</v>
      </c>
      <c r="C144" s="18" t="str">
        <f t="array" ref="C144">XLOOKUP(B144, RoleMaster!E:E, RoleMaster!A:A, "", 0, 1)</f>
        <v>Builders</v>
      </c>
      <c r="D144" s="17" t="str">
        <f t="array" ref="D144">XLOOKUP(B144, RoleMaster!E:E, RoleMaster!C:C, "", 0, 1)</f>
        <v>Truck Builder</v>
      </c>
      <c r="E144" s="18"/>
      <c r="F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</row>
    <row r="145">
      <c r="A145" s="16">
        <v>309834.0</v>
      </c>
      <c r="B145" s="17" t="s">
        <v>400</v>
      </c>
      <c r="C145" s="18" t="str">
        <f t="array" ref="C145">XLOOKUP(B145, RoleMaster!E:E, RoleMaster!A:A, "", 0, 1)</f>
        <v>Builders</v>
      </c>
      <c r="D145" s="17" t="str">
        <f t="array" ref="D145">XLOOKUP(B145, RoleMaster!E:E, RoleMaster!C:C, "", 0, 1)</f>
        <v>Truck Builder</v>
      </c>
      <c r="E145" s="18"/>
      <c r="F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</row>
    <row r="146">
      <c r="A146" s="16">
        <v>309860.0</v>
      </c>
      <c r="B146" s="17" t="s">
        <v>400</v>
      </c>
      <c r="C146" s="18" t="str">
        <f t="array" ref="C146">XLOOKUP(B146, RoleMaster!E:E, RoleMaster!A:A, "", 0, 1)</f>
        <v>Builders</v>
      </c>
      <c r="D146" s="17" t="str">
        <f t="array" ref="D146">XLOOKUP(B146, RoleMaster!E:E, RoleMaster!C:C, "", 0, 1)</f>
        <v>Truck Builder</v>
      </c>
      <c r="E146" s="18"/>
      <c r="F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</row>
    <row r="147">
      <c r="A147" s="16">
        <v>309904.0</v>
      </c>
      <c r="B147" s="17" t="s">
        <v>400</v>
      </c>
      <c r="C147" s="18" t="str">
        <f t="array" ref="C147">XLOOKUP(B147, RoleMaster!E:E, RoleMaster!A:A, "", 0, 1)</f>
        <v>Builders</v>
      </c>
      <c r="D147" s="17" t="str">
        <f t="array" ref="D147">XLOOKUP(B147, RoleMaster!E:E, RoleMaster!C:C, "", 0, 1)</f>
        <v>Truck Builder</v>
      </c>
      <c r="E147" s="18"/>
      <c r="F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</row>
    <row r="148">
      <c r="A148" s="16">
        <v>309906.0</v>
      </c>
      <c r="B148" s="17" t="s">
        <v>400</v>
      </c>
      <c r="C148" s="18" t="str">
        <f t="array" ref="C148">XLOOKUP(B148, RoleMaster!E:E, RoleMaster!A:A, "", 0, 1)</f>
        <v>Builders</v>
      </c>
      <c r="D148" s="17" t="str">
        <f t="array" ref="D148">XLOOKUP(B148, RoleMaster!E:E, RoleMaster!C:C, "", 0, 1)</f>
        <v>Truck Builder</v>
      </c>
      <c r="E148" s="18"/>
      <c r="F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</row>
    <row r="149">
      <c r="A149" s="16">
        <v>309930.0</v>
      </c>
      <c r="B149" s="17" t="s">
        <v>400</v>
      </c>
      <c r="C149" s="18" t="str">
        <f t="array" ref="C149">XLOOKUP(B149, RoleMaster!E:E, RoleMaster!A:A, "", 0, 1)</f>
        <v>Builders</v>
      </c>
      <c r="D149" s="17" t="str">
        <f t="array" ref="D149">XLOOKUP(B149, RoleMaster!E:E, RoleMaster!C:C, "", 0, 1)</f>
        <v>Truck Builder</v>
      </c>
      <c r="E149" s="18"/>
      <c r="F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</row>
    <row r="150">
      <c r="A150" s="16">
        <v>309932.0</v>
      </c>
      <c r="B150" s="17" t="s">
        <v>400</v>
      </c>
      <c r="C150" s="18" t="str">
        <f t="array" ref="C150">XLOOKUP(B150, RoleMaster!E:E, RoleMaster!A:A, "", 0, 1)</f>
        <v>Builders</v>
      </c>
      <c r="D150" s="17" t="str">
        <f t="array" ref="D150">XLOOKUP(B150, RoleMaster!E:E, RoleMaster!C:C, "", 0, 1)</f>
        <v>Truck Builder</v>
      </c>
      <c r="E150" s="18"/>
      <c r="F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</row>
    <row r="151">
      <c r="A151" s="16">
        <v>309934.0</v>
      </c>
      <c r="B151" s="17" t="s">
        <v>400</v>
      </c>
      <c r="C151" s="18" t="str">
        <f t="array" ref="C151">XLOOKUP(B151, RoleMaster!E:E, RoleMaster!A:A, "", 0, 1)</f>
        <v>Builders</v>
      </c>
      <c r="D151" s="17" t="str">
        <f t="array" ref="D151">XLOOKUP(B151, RoleMaster!E:E, RoleMaster!C:C, "", 0, 1)</f>
        <v>Truck Builder</v>
      </c>
      <c r="E151" s="18"/>
      <c r="F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</row>
    <row r="152">
      <c r="A152" s="16">
        <v>309961.0</v>
      </c>
      <c r="B152" s="17" t="s">
        <v>400</v>
      </c>
      <c r="C152" s="18" t="str">
        <f t="array" ref="C152">XLOOKUP(B152, RoleMaster!E:E, RoleMaster!A:A, "", 0, 1)</f>
        <v>Builders</v>
      </c>
      <c r="D152" s="17" t="str">
        <f t="array" ref="D152">XLOOKUP(B152, RoleMaster!E:E, RoleMaster!C:C, "", 0, 1)</f>
        <v>Truck Builder</v>
      </c>
      <c r="E152" s="18"/>
      <c r="F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</row>
    <row r="153">
      <c r="A153" s="16">
        <v>309986.0</v>
      </c>
      <c r="B153" s="17" t="s">
        <v>400</v>
      </c>
      <c r="C153" s="18" t="str">
        <f t="array" ref="C153">XLOOKUP(B153, RoleMaster!E:E, RoleMaster!A:A, "", 0, 1)</f>
        <v>Builders</v>
      </c>
      <c r="D153" s="17" t="str">
        <f t="array" ref="D153">XLOOKUP(B153, RoleMaster!E:E, RoleMaster!C:C, "", 0, 1)</f>
        <v>Truck Builder</v>
      </c>
      <c r="E153" s="18"/>
      <c r="F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</row>
    <row r="154">
      <c r="A154" s="16">
        <v>309987.0</v>
      </c>
      <c r="B154" s="17" t="s">
        <v>400</v>
      </c>
      <c r="C154" s="18" t="str">
        <f t="array" ref="C154">XLOOKUP(B154, RoleMaster!E:E, RoleMaster!A:A, "", 0, 1)</f>
        <v>Builders</v>
      </c>
      <c r="D154" s="17" t="str">
        <f t="array" ref="D154">XLOOKUP(B154, RoleMaster!E:E, RoleMaster!C:C, "", 0, 1)</f>
        <v>Truck Builder</v>
      </c>
      <c r="E154" s="18"/>
      <c r="F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</row>
    <row r="155">
      <c r="A155" s="16">
        <v>310034.0</v>
      </c>
      <c r="B155" s="17" t="s">
        <v>400</v>
      </c>
      <c r="C155" s="18" t="str">
        <f t="array" ref="C155">XLOOKUP(B155, RoleMaster!E:E, RoleMaster!A:A, "", 0, 1)</f>
        <v>Builders</v>
      </c>
      <c r="D155" s="17" t="str">
        <f t="array" ref="D155">XLOOKUP(B155, RoleMaster!E:E, RoleMaster!C:C, "", 0, 1)</f>
        <v>Truck Builder</v>
      </c>
      <c r="E155" s="18"/>
      <c r="F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</row>
    <row r="156">
      <c r="A156" s="16">
        <v>310040.0</v>
      </c>
      <c r="B156" s="17" t="s">
        <v>400</v>
      </c>
      <c r="C156" s="18" t="str">
        <f t="array" ref="C156">XLOOKUP(B156, RoleMaster!E:E, RoleMaster!A:A, "", 0, 1)</f>
        <v>Builders</v>
      </c>
      <c r="D156" s="17" t="str">
        <f t="array" ref="D156">XLOOKUP(B156, RoleMaster!E:E, RoleMaster!C:C, "", 0, 1)</f>
        <v>Truck Builder</v>
      </c>
      <c r="E156" s="18"/>
      <c r="F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</row>
    <row r="157">
      <c r="A157" s="16">
        <v>310042.0</v>
      </c>
      <c r="B157" s="17" t="s">
        <v>400</v>
      </c>
      <c r="C157" s="18" t="str">
        <f t="array" ref="C157">XLOOKUP(B157, RoleMaster!E:E, RoleMaster!A:A, "", 0, 1)</f>
        <v>Builders</v>
      </c>
      <c r="D157" s="17" t="str">
        <f t="array" ref="D157">XLOOKUP(B157, RoleMaster!E:E, RoleMaster!C:C, "", 0, 1)</f>
        <v>Truck Builder</v>
      </c>
      <c r="E157" s="18"/>
      <c r="F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</row>
    <row r="158">
      <c r="A158" s="16">
        <v>310059.0</v>
      </c>
      <c r="B158" s="17" t="s">
        <v>400</v>
      </c>
      <c r="C158" s="18" t="str">
        <f t="array" ref="C158">XLOOKUP(B158, RoleMaster!E:E, RoleMaster!A:A, "", 0, 1)</f>
        <v>Builders</v>
      </c>
      <c r="D158" s="17" t="str">
        <f t="array" ref="D158">XLOOKUP(B158, RoleMaster!E:E, RoleMaster!C:C, "", 0, 1)</f>
        <v>Truck Builder</v>
      </c>
      <c r="E158" s="18"/>
      <c r="F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</row>
    <row r="159">
      <c r="A159" s="16">
        <v>310063.0</v>
      </c>
      <c r="B159" s="17" t="s">
        <v>400</v>
      </c>
      <c r="C159" s="18" t="str">
        <f t="array" ref="C159">XLOOKUP(B159, RoleMaster!E:E, RoleMaster!A:A, "", 0, 1)</f>
        <v>Builders</v>
      </c>
      <c r="D159" s="17" t="str">
        <f t="array" ref="D159">XLOOKUP(B159, RoleMaster!E:E, RoleMaster!C:C, "", 0, 1)</f>
        <v>Truck Builder</v>
      </c>
      <c r="E159" s="18"/>
      <c r="F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</row>
    <row r="160">
      <c r="A160" s="16">
        <v>310071.0</v>
      </c>
      <c r="B160" s="17" t="s">
        <v>400</v>
      </c>
      <c r="C160" s="18" t="str">
        <f t="array" ref="C160">XLOOKUP(B160, RoleMaster!E:E, RoleMaster!A:A, "", 0, 1)</f>
        <v>Builders</v>
      </c>
      <c r="D160" s="17" t="str">
        <f t="array" ref="D160">XLOOKUP(B160, RoleMaster!E:E, RoleMaster!C:C, "", 0, 1)</f>
        <v>Truck Builder</v>
      </c>
      <c r="E160" s="18"/>
      <c r="F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</row>
    <row r="161">
      <c r="A161" s="16">
        <v>310081.0</v>
      </c>
      <c r="B161" s="17" t="s">
        <v>400</v>
      </c>
      <c r="C161" s="18" t="str">
        <f t="array" ref="C161">XLOOKUP(B161, RoleMaster!E:E, RoleMaster!A:A, "", 0, 1)</f>
        <v>Builders</v>
      </c>
      <c r="D161" s="17" t="str">
        <f t="array" ref="D161">XLOOKUP(B161, RoleMaster!E:E, RoleMaster!C:C, "", 0, 1)</f>
        <v>Truck Builder</v>
      </c>
      <c r="E161" s="18"/>
      <c r="F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</row>
    <row r="162">
      <c r="A162" s="16">
        <v>310092.0</v>
      </c>
      <c r="B162" s="17" t="s">
        <v>400</v>
      </c>
      <c r="C162" s="18" t="str">
        <f t="array" ref="C162">XLOOKUP(B162, RoleMaster!E:E, RoleMaster!A:A, "", 0, 1)</f>
        <v>Builders</v>
      </c>
      <c r="D162" s="17" t="str">
        <f t="array" ref="D162">XLOOKUP(B162, RoleMaster!E:E, RoleMaster!C:C, "", 0, 1)</f>
        <v>Truck Builder</v>
      </c>
      <c r="E162" s="18"/>
      <c r="F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</row>
    <row r="163">
      <c r="A163" s="16">
        <v>310096.0</v>
      </c>
      <c r="B163" s="17" t="s">
        <v>400</v>
      </c>
      <c r="C163" s="18" t="str">
        <f t="array" ref="C163">XLOOKUP(B163, RoleMaster!E:E, RoleMaster!A:A, "", 0, 1)</f>
        <v>Builders</v>
      </c>
      <c r="D163" s="17" t="str">
        <f t="array" ref="D163">XLOOKUP(B163, RoleMaster!E:E, RoleMaster!C:C, "", 0, 1)</f>
        <v>Truck Builder</v>
      </c>
      <c r="E163" s="18"/>
      <c r="F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</row>
    <row r="164">
      <c r="A164" s="16">
        <v>310184.0</v>
      </c>
      <c r="B164" s="17" t="s">
        <v>400</v>
      </c>
      <c r="C164" s="18" t="str">
        <f t="array" ref="C164">XLOOKUP(B164, RoleMaster!E:E, RoleMaster!A:A, "", 0, 1)</f>
        <v>Builders</v>
      </c>
      <c r="D164" s="17" t="str">
        <f t="array" ref="D164">XLOOKUP(B164, RoleMaster!E:E, RoleMaster!C:C, "", 0, 1)</f>
        <v>Truck Builder</v>
      </c>
      <c r="E164" s="18"/>
      <c r="F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</row>
    <row r="165">
      <c r="A165" s="16">
        <v>310189.0</v>
      </c>
      <c r="B165" s="17" t="s">
        <v>400</v>
      </c>
      <c r="C165" s="18" t="str">
        <f t="array" ref="C165">XLOOKUP(B165, RoleMaster!E:E, RoleMaster!A:A, "", 0, 1)</f>
        <v>Builders</v>
      </c>
      <c r="D165" s="17" t="str">
        <f t="array" ref="D165">XLOOKUP(B165, RoleMaster!E:E, RoleMaster!C:C, "", 0, 1)</f>
        <v>Truck Builder</v>
      </c>
      <c r="E165" s="18"/>
      <c r="F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</row>
    <row r="166">
      <c r="A166" s="16">
        <v>310222.0</v>
      </c>
      <c r="B166" s="17" t="s">
        <v>400</v>
      </c>
      <c r="C166" s="18" t="str">
        <f t="array" ref="C166">XLOOKUP(B166, RoleMaster!E:E, RoleMaster!A:A, "", 0, 1)</f>
        <v>Builders</v>
      </c>
      <c r="D166" s="17" t="str">
        <f t="array" ref="D166">XLOOKUP(B166, RoleMaster!E:E, RoleMaster!C:C, "", 0, 1)</f>
        <v>Truck Builder</v>
      </c>
      <c r="E166" s="18"/>
      <c r="F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</row>
    <row r="167">
      <c r="A167" s="16">
        <v>310283.0</v>
      </c>
      <c r="B167" s="17" t="s">
        <v>400</v>
      </c>
      <c r="C167" s="18" t="str">
        <f t="array" ref="C167">XLOOKUP(B167, RoleMaster!E:E, RoleMaster!A:A, "", 0, 1)</f>
        <v>Builders</v>
      </c>
      <c r="D167" s="17" t="str">
        <f t="array" ref="D167">XLOOKUP(B167, RoleMaster!E:E, RoleMaster!C:C, "", 0, 1)</f>
        <v>Truck Builder</v>
      </c>
      <c r="E167" s="18"/>
      <c r="F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</row>
    <row r="168">
      <c r="A168" s="16">
        <v>310297.0</v>
      </c>
      <c r="B168" s="17" t="s">
        <v>400</v>
      </c>
      <c r="C168" s="18" t="str">
        <f t="array" ref="C168">XLOOKUP(B168, RoleMaster!E:E, RoleMaster!A:A, "", 0, 1)</f>
        <v>Builders</v>
      </c>
      <c r="D168" s="17" t="str">
        <f t="array" ref="D168">XLOOKUP(B168, RoleMaster!E:E, RoleMaster!C:C, "", 0, 1)</f>
        <v>Truck Builder</v>
      </c>
      <c r="E168" s="18"/>
      <c r="F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</row>
    <row r="169">
      <c r="A169" s="16">
        <v>310459.0</v>
      </c>
      <c r="B169" s="17" t="s">
        <v>400</v>
      </c>
      <c r="C169" s="18" t="str">
        <f t="array" ref="C169">XLOOKUP(B169, RoleMaster!E:E, RoleMaster!A:A, "", 0, 1)</f>
        <v>Builders</v>
      </c>
      <c r="D169" s="17" t="str">
        <f t="array" ref="D169">XLOOKUP(B169, RoleMaster!E:E, RoleMaster!C:C, "", 0, 1)</f>
        <v>Truck Builder</v>
      </c>
      <c r="E169" s="18"/>
      <c r="F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</row>
    <row r="170">
      <c r="A170" s="19">
        <v>308639.0</v>
      </c>
      <c r="B170" s="17" t="s">
        <v>400</v>
      </c>
      <c r="C170" s="18" t="str">
        <f t="array" ref="C170">XLOOKUP(B170, RoleMaster!E:E, RoleMaster!A:A, "", 0, 1)</f>
        <v>Builders</v>
      </c>
      <c r="D170" s="17" t="str">
        <f t="array" ref="D170">XLOOKUP(B170, RoleMaster!E:E, RoleMaster!C:C, "", 0, 1)</f>
        <v>Truck Builder</v>
      </c>
      <c r="E170" s="18"/>
      <c r="F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</row>
    <row r="171">
      <c r="A171" s="19">
        <v>309672.0</v>
      </c>
      <c r="B171" s="17" t="s">
        <v>400</v>
      </c>
      <c r="C171" s="18" t="str">
        <f t="array" ref="C171">XLOOKUP(B171, RoleMaster!E:E, RoleMaster!A:A, "", 0, 1)</f>
        <v>Builders</v>
      </c>
      <c r="D171" s="17" t="str">
        <f t="array" ref="D171">XLOOKUP(B171, RoleMaster!E:E, RoleMaster!C:C, "", 0, 1)</f>
        <v>Truck Builder</v>
      </c>
      <c r="E171" s="18"/>
      <c r="F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</row>
    <row r="172">
      <c r="A172" s="16">
        <v>308741.0</v>
      </c>
      <c r="B172" s="17" t="s">
        <v>401</v>
      </c>
      <c r="C172" s="18" t="str">
        <f t="array" ref="C172">XLOOKUP(B172, RoleMaster!E:E, RoleMaster!A:A, "", 0, 1)</f>
        <v>Builders</v>
      </c>
      <c r="D172" s="17" t="str">
        <f t="array" ref="D172">XLOOKUP(B172, RoleMaster!E:E, RoleMaster!C:C, "", 0, 1)</f>
        <v>RT Builder</v>
      </c>
      <c r="E172" s="18"/>
      <c r="F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</row>
    <row r="173">
      <c r="A173" s="16">
        <v>308842.0</v>
      </c>
      <c r="B173" s="17" t="s">
        <v>401</v>
      </c>
      <c r="C173" s="18" t="str">
        <f t="array" ref="C173">XLOOKUP(B173, RoleMaster!E:E, RoleMaster!A:A, "", 0, 1)</f>
        <v>Builders</v>
      </c>
      <c r="D173" s="17" t="str">
        <f t="array" ref="D173">XLOOKUP(B173, RoleMaster!E:E, RoleMaster!C:C, "", 0, 1)</f>
        <v>RT Builder</v>
      </c>
      <c r="E173" s="18"/>
      <c r="F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</row>
    <row r="174">
      <c r="A174" s="16">
        <v>308866.0</v>
      </c>
      <c r="B174" s="17" t="s">
        <v>401</v>
      </c>
      <c r="C174" s="18" t="str">
        <f t="array" ref="C174">XLOOKUP(B174, RoleMaster!E:E, RoleMaster!A:A, "", 0, 1)</f>
        <v>Builders</v>
      </c>
      <c r="D174" s="17" t="str">
        <f t="array" ref="D174">XLOOKUP(B174, RoleMaster!E:E, RoleMaster!C:C, "", 0, 1)</f>
        <v>RT Builder</v>
      </c>
      <c r="E174" s="18"/>
      <c r="F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</row>
    <row r="175">
      <c r="A175" s="16">
        <v>308922.0</v>
      </c>
      <c r="B175" s="17" t="s">
        <v>401</v>
      </c>
      <c r="C175" s="18" t="str">
        <f t="array" ref="C175">XLOOKUP(B175, RoleMaster!E:E, RoleMaster!A:A, "", 0, 1)</f>
        <v>Builders</v>
      </c>
      <c r="D175" s="17" t="str">
        <f t="array" ref="D175">XLOOKUP(B175, RoleMaster!E:E, RoleMaster!C:C, "", 0, 1)</f>
        <v>RT Builder</v>
      </c>
      <c r="E175" s="18"/>
      <c r="F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</row>
    <row r="176">
      <c r="A176" s="16">
        <v>308980.0</v>
      </c>
      <c r="B176" s="17" t="s">
        <v>401</v>
      </c>
      <c r="C176" s="18" t="str">
        <f t="array" ref="C176">XLOOKUP(B176, RoleMaster!E:E, RoleMaster!A:A, "", 0, 1)</f>
        <v>Builders</v>
      </c>
      <c r="D176" s="17" t="str">
        <f t="array" ref="D176">XLOOKUP(B176, RoleMaster!E:E, RoleMaster!C:C, "", 0, 1)</f>
        <v>RT Builder</v>
      </c>
      <c r="E176" s="18"/>
      <c r="F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</row>
    <row r="177">
      <c r="A177" s="16">
        <v>309073.0</v>
      </c>
      <c r="B177" s="17" t="s">
        <v>401</v>
      </c>
      <c r="C177" s="18" t="str">
        <f t="array" ref="C177">XLOOKUP(B177, RoleMaster!E:E, RoleMaster!A:A, "", 0, 1)</f>
        <v>Builders</v>
      </c>
      <c r="D177" s="17" t="str">
        <f t="array" ref="D177">XLOOKUP(B177, RoleMaster!E:E, RoleMaster!C:C, "", 0, 1)</f>
        <v>RT Builder</v>
      </c>
      <c r="E177" s="18"/>
      <c r="F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</row>
    <row r="178">
      <c r="A178" s="16">
        <v>309131.0</v>
      </c>
      <c r="B178" s="17" t="s">
        <v>401</v>
      </c>
      <c r="C178" s="18" t="str">
        <f t="array" ref="C178">XLOOKUP(B178, RoleMaster!E:E, RoleMaster!A:A, "", 0, 1)</f>
        <v>Builders</v>
      </c>
      <c r="D178" s="17" t="str">
        <f t="array" ref="D178">XLOOKUP(B178, RoleMaster!E:E, RoleMaster!C:C, "", 0, 1)</f>
        <v>RT Builder</v>
      </c>
      <c r="E178" s="18"/>
      <c r="F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</row>
    <row r="179">
      <c r="A179" s="16">
        <v>309176.0</v>
      </c>
      <c r="B179" s="17" t="s">
        <v>401</v>
      </c>
      <c r="C179" s="18" t="str">
        <f t="array" ref="C179">XLOOKUP(B179, RoleMaster!E:E, RoleMaster!A:A, "", 0, 1)</f>
        <v>Builders</v>
      </c>
      <c r="D179" s="17" t="str">
        <f t="array" ref="D179">XLOOKUP(B179, RoleMaster!E:E, RoleMaster!C:C, "", 0, 1)</f>
        <v>RT Builder</v>
      </c>
      <c r="E179" s="18"/>
      <c r="F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</row>
    <row r="180">
      <c r="A180" s="16">
        <v>309178.0</v>
      </c>
      <c r="B180" s="17" t="s">
        <v>401</v>
      </c>
      <c r="C180" s="18" t="str">
        <f t="array" ref="C180">XLOOKUP(B180, RoleMaster!E:E, RoleMaster!A:A, "", 0, 1)</f>
        <v>Builders</v>
      </c>
      <c r="D180" s="17" t="str">
        <f t="array" ref="D180">XLOOKUP(B180, RoleMaster!E:E, RoleMaster!C:C, "", 0, 1)</f>
        <v>RT Builder</v>
      </c>
      <c r="E180" s="18"/>
      <c r="F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</row>
    <row r="181">
      <c r="A181" s="16">
        <v>309294.0</v>
      </c>
      <c r="B181" s="17" t="s">
        <v>401</v>
      </c>
      <c r="C181" s="18" t="str">
        <f t="array" ref="C181">XLOOKUP(B181, RoleMaster!E:E, RoleMaster!A:A, "", 0, 1)</f>
        <v>Builders</v>
      </c>
      <c r="D181" s="17" t="str">
        <f t="array" ref="D181">XLOOKUP(B181, RoleMaster!E:E, RoleMaster!C:C, "", 0, 1)</f>
        <v>RT Builder</v>
      </c>
      <c r="E181" s="18"/>
      <c r="F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</row>
    <row r="182">
      <c r="A182" s="16">
        <v>309329.0</v>
      </c>
      <c r="B182" s="17" t="s">
        <v>401</v>
      </c>
      <c r="C182" s="18" t="str">
        <f t="array" ref="C182">XLOOKUP(B182, RoleMaster!E:E, RoleMaster!A:A, "", 0, 1)</f>
        <v>Builders</v>
      </c>
      <c r="D182" s="17" t="str">
        <f t="array" ref="D182">XLOOKUP(B182, RoleMaster!E:E, RoleMaster!C:C, "", 0, 1)</f>
        <v>RT Builder</v>
      </c>
      <c r="E182" s="18"/>
      <c r="F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</row>
    <row r="183">
      <c r="A183" s="16">
        <v>309506.0</v>
      </c>
      <c r="B183" s="17" t="s">
        <v>401</v>
      </c>
      <c r="C183" s="18" t="str">
        <f t="array" ref="C183">XLOOKUP(B183, RoleMaster!E:E, RoleMaster!A:A, "", 0, 1)</f>
        <v>Builders</v>
      </c>
      <c r="D183" s="17" t="str">
        <f t="array" ref="D183">XLOOKUP(B183, RoleMaster!E:E, RoleMaster!C:C, "", 0, 1)</f>
        <v>RT Builder</v>
      </c>
      <c r="E183" s="18"/>
      <c r="F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</row>
    <row r="184">
      <c r="A184" s="16">
        <v>309740.0</v>
      </c>
      <c r="B184" s="17" t="s">
        <v>401</v>
      </c>
      <c r="C184" s="18" t="str">
        <f t="array" ref="C184">XLOOKUP(B184, RoleMaster!E:E, RoleMaster!A:A, "", 0, 1)</f>
        <v>Builders</v>
      </c>
      <c r="D184" s="17" t="str">
        <f t="array" ref="D184">XLOOKUP(B184, RoleMaster!E:E, RoleMaster!C:C, "", 0, 1)</f>
        <v>RT Builder</v>
      </c>
      <c r="E184" s="18"/>
      <c r="F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</row>
    <row r="185">
      <c r="A185" s="16">
        <v>309755.0</v>
      </c>
      <c r="B185" s="17" t="s">
        <v>401</v>
      </c>
      <c r="C185" s="18" t="str">
        <f t="array" ref="C185">XLOOKUP(B185, RoleMaster!E:E, RoleMaster!A:A, "", 0, 1)</f>
        <v>Builders</v>
      </c>
      <c r="D185" s="17" t="str">
        <f t="array" ref="D185">XLOOKUP(B185, RoleMaster!E:E, RoleMaster!C:C, "", 0, 1)</f>
        <v>RT Builder</v>
      </c>
      <c r="E185" s="18"/>
      <c r="F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</row>
    <row r="186">
      <c r="A186" s="16">
        <v>309863.0</v>
      </c>
      <c r="B186" s="17" t="s">
        <v>401</v>
      </c>
      <c r="C186" s="18" t="str">
        <f t="array" ref="C186">XLOOKUP(B186, RoleMaster!E:E, RoleMaster!A:A, "", 0, 1)</f>
        <v>Builders</v>
      </c>
      <c r="D186" s="17" t="str">
        <f t="array" ref="D186">XLOOKUP(B186, RoleMaster!E:E, RoleMaster!C:C, "", 0, 1)</f>
        <v>RT Builder</v>
      </c>
      <c r="E186" s="18"/>
      <c r="F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</row>
    <row r="187">
      <c r="A187" s="16">
        <v>309877.0</v>
      </c>
      <c r="B187" s="17" t="s">
        <v>401</v>
      </c>
      <c r="C187" s="18" t="str">
        <f t="array" ref="C187">XLOOKUP(B187, RoleMaster!E:E, RoleMaster!A:A, "", 0, 1)</f>
        <v>Builders</v>
      </c>
      <c r="D187" s="17" t="str">
        <f t="array" ref="D187">XLOOKUP(B187, RoleMaster!E:E, RoleMaster!C:C, "", 0, 1)</f>
        <v>RT Builder</v>
      </c>
      <c r="E187" s="18"/>
      <c r="F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</row>
    <row r="188">
      <c r="A188" s="16">
        <v>309888.0</v>
      </c>
      <c r="B188" s="17" t="s">
        <v>401</v>
      </c>
      <c r="C188" s="18" t="str">
        <f t="array" ref="C188">XLOOKUP(B188, RoleMaster!E:E, RoleMaster!A:A, "", 0, 1)</f>
        <v>Builders</v>
      </c>
      <c r="D188" s="17" t="str">
        <f t="array" ref="D188">XLOOKUP(B188, RoleMaster!E:E, RoleMaster!C:C, "", 0, 1)</f>
        <v>RT Builder</v>
      </c>
      <c r="E188" s="18"/>
      <c r="F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</row>
    <row r="189">
      <c r="A189" s="16">
        <v>309925.0</v>
      </c>
      <c r="B189" s="17" t="s">
        <v>401</v>
      </c>
      <c r="C189" s="18" t="str">
        <f t="array" ref="C189">XLOOKUP(B189, RoleMaster!E:E, RoleMaster!A:A, "", 0, 1)</f>
        <v>Builders</v>
      </c>
      <c r="D189" s="17" t="str">
        <f t="array" ref="D189">XLOOKUP(B189, RoleMaster!E:E, RoleMaster!C:C, "", 0, 1)</f>
        <v>RT Builder</v>
      </c>
      <c r="E189" s="18"/>
      <c r="F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</row>
    <row r="190">
      <c r="A190" s="16">
        <v>309117.0</v>
      </c>
      <c r="B190" s="17" t="s">
        <v>402</v>
      </c>
      <c r="C190" s="18" t="str">
        <f t="array" ref="C190">XLOOKUP(B190, RoleMaster!E:E, RoleMaster!A:A, "", 0, 1)</f>
        <v>Builders</v>
      </c>
      <c r="D190" s="17" t="str">
        <f t="array" ref="D190">XLOOKUP(B190, RoleMaster!E:E, RoleMaster!C:C, "", 0, 1)</f>
        <v>OTR Builder</v>
      </c>
      <c r="E190" s="18"/>
      <c r="F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</row>
    <row r="191">
      <c r="A191" s="16">
        <v>309141.0</v>
      </c>
      <c r="B191" s="17" t="s">
        <v>402</v>
      </c>
      <c r="C191" s="18" t="str">
        <f t="array" ref="C191">XLOOKUP(B191, RoleMaster!E:E, RoleMaster!A:A, "", 0, 1)</f>
        <v>Builders</v>
      </c>
      <c r="D191" s="17" t="str">
        <f t="array" ref="D191">XLOOKUP(B191, RoleMaster!E:E, RoleMaster!C:C, "", 0, 1)</f>
        <v>OTR Builder</v>
      </c>
      <c r="E191" s="18"/>
      <c r="F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</row>
    <row r="192">
      <c r="A192" s="16">
        <v>309183.0</v>
      </c>
      <c r="B192" s="17" t="s">
        <v>402</v>
      </c>
      <c r="C192" s="18" t="str">
        <f t="array" ref="C192">XLOOKUP(B192, RoleMaster!E:E, RoleMaster!A:A, "", 0, 1)</f>
        <v>Builders</v>
      </c>
      <c r="D192" s="17" t="str">
        <f t="array" ref="D192">XLOOKUP(B192, RoleMaster!E:E, RoleMaster!C:C, "", 0, 1)</f>
        <v>OTR Builder</v>
      </c>
      <c r="E192" s="18"/>
      <c r="F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</row>
    <row r="193">
      <c r="A193" s="16">
        <v>309453.0</v>
      </c>
      <c r="B193" s="17" t="s">
        <v>402</v>
      </c>
      <c r="C193" s="18" t="str">
        <f t="array" ref="C193">XLOOKUP(B193, RoleMaster!E:E, RoleMaster!A:A, "", 0, 1)</f>
        <v>Builders</v>
      </c>
      <c r="D193" s="17" t="str">
        <f t="array" ref="D193">XLOOKUP(B193, RoleMaster!E:E, RoleMaster!C:C, "", 0, 1)</f>
        <v>OTR Builder</v>
      </c>
      <c r="E193" s="18"/>
      <c r="F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</row>
    <row r="194">
      <c r="A194" s="16">
        <v>309715.0</v>
      </c>
      <c r="B194" s="17" t="s">
        <v>402</v>
      </c>
      <c r="C194" s="18" t="str">
        <f t="array" ref="C194">XLOOKUP(B194, RoleMaster!E:E, RoleMaster!A:A, "", 0, 1)</f>
        <v>Builders</v>
      </c>
      <c r="D194" s="17" t="str">
        <f t="array" ref="D194">XLOOKUP(B194, RoleMaster!E:E, RoleMaster!C:C, "", 0, 1)</f>
        <v>OTR Builder</v>
      </c>
      <c r="E194" s="18"/>
      <c r="F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</row>
    <row r="195">
      <c r="A195" s="16">
        <v>309905.0</v>
      </c>
      <c r="B195" s="17" t="s">
        <v>402</v>
      </c>
      <c r="C195" s="18" t="str">
        <f t="array" ref="C195">XLOOKUP(B195, RoleMaster!E:E, RoleMaster!A:A, "", 0, 1)</f>
        <v>Builders</v>
      </c>
      <c r="D195" s="17" t="str">
        <f t="array" ref="D195">XLOOKUP(B195, RoleMaster!E:E, RoleMaster!C:C, "", 0, 1)</f>
        <v>OTR Builder</v>
      </c>
      <c r="E195" s="18"/>
      <c r="F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</row>
    <row r="196">
      <c r="A196" s="16">
        <v>308652.0</v>
      </c>
      <c r="B196" s="17" t="s">
        <v>403</v>
      </c>
      <c r="C196" s="18" t="str">
        <f t="array" ref="C196">XLOOKUP(B196, RoleMaster!E:E, RoleMaster!A:A, "", 0, 1)</f>
        <v>Builders</v>
      </c>
      <c r="D196" s="17" t="str">
        <f t="array" ref="D196">XLOOKUP(B196, RoleMaster!E:E, RoleMaster!C:C, "", 0, 1)</f>
        <v>LCV Builder</v>
      </c>
      <c r="E196" s="18"/>
      <c r="F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</row>
    <row r="197">
      <c r="A197" s="16">
        <v>308714.0</v>
      </c>
      <c r="B197" s="17" t="s">
        <v>403</v>
      </c>
      <c r="C197" s="18" t="str">
        <f t="array" ref="C197">XLOOKUP(B197, RoleMaster!E:E, RoleMaster!A:A, "", 0, 1)</f>
        <v>Builders</v>
      </c>
      <c r="D197" s="17" t="str">
        <f t="array" ref="D197">XLOOKUP(B197, RoleMaster!E:E, RoleMaster!C:C, "", 0, 1)</f>
        <v>LCV Builder</v>
      </c>
      <c r="E197" s="18"/>
      <c r="F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</row>
    <row r="198">
      <c r="A198" s="16">
        <v>308739.0</v>
      </c>
      <c r="B198" s="17" t="s">
        <v>403</v>
      </c>
      <c r="C198" s="18" t="str">
        <f t="array" ref="C198">XLOOKUP(B198, RoleMaster!E:E, RoleMaster!A:A, "", 0, 1)</f>
        <v>Builders</v>
      </c>
      <c r="D198" s="17" t="str">
        <f t="array" ref="D198">XLOOKUP(B198, RoleMaster!E:E, RoleMaster!C:C, "", 0, 1)</f>
        <v>LCV Builder</v>
      </c>
      <c r="E198" s="18"/>
      <c r="F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</row>
    <row r="199">
      <c r="A199" s="16">
        <v>308742.0</v>
      </c>
      <c r="B199" s="17" t="s">
        <v>403</v>
      </c>
      <c r="C199" s="18" t="str">
        <f t="array" ref="C199">XLOOKUP(B199, RoleMaster!E:E, RoleMaster!A:A, "", 0, 1)</f>
        <v>Builders</v>
      </c>
      <c r="D199" s="17" t="str">
        <f t="array" ref="D199">XLOOKUP(B199, RoleMaster!E:E, RoleMaster!C:C, "", 0, 1)</f>
        <v>LCV Builder</v>
      </c>
      <c r="E199" s="18"/>
      <c r="F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</row>
    <row r="200">
      <c r="A200" s="16">
        <v>308782.0</v>
      </c>
      <c r="B200" s="17" t="s">
        <v>403</v>
      </c>
      <c r="C200" s="18" t="str">
        <f t="array" ref="C200">XLOOKUP(B200, RoleMaster!E:E, RoleMaster!A:A, "", 0, 1)</f>
        <v>Builders</v>
      </c>
      <c r="D200" s="17" t="str">
        <f t="array" ref="D200">XLOOKUP(B200, RoleMaster!E:E, RoleMaster!C:C, "", 0, 1)</f>
        <v>LCV Builder</v>
      </c>
      <c r="E200" s="18"/>
      <c r="F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</row>
    <row r="201">
      <c r="A201" s="16">
        <v>308851.0</v>
      </c>
      <c r="B201" s="17" t="s">
        <v>403</v>
      </c>
      <c r="C201" s="18" t="str">
        <f t="array" ref="C201">XLOOKUP(B201, RoleMaster!E:E, RoleMaster!A:A, "", 0, 1)</f>
        <v>Builders</v>
      </c>
      <c r="D201" s="17" t="str">
        <f t="array" ref="D201">XLOOKUP(B201, RoleMaster!E:E, RoleMaster!C:C, "", 0, 1)</f>
        <v>LCV Builder</v>
      </c>
      <c r="E201" s="18"/>
      <c r="F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</row>
    <row r="202">
      <c r="A202" s="16">
        <v>309022.0</v>
      </c>
      <c r="B202" s="17" t="s">
        <v>403</v>
      </c>
      <c r="C202" s="18" t="str">
        <f t="array" ref="C202">XLOOKUP(B202, RoleMaster!E:E, RoleMaster!A:A, "", 0, 1)</f>
        <v>Builders</v>
      </c>
      <c r="D202" s="17" t="str">
        <f t="array" ref="D202">XLOOKUP(B202, RoleMaster!E:E, RoleMaster!C:C, "", 0, 1)</f>
        <v>LCV Builder</v>
      </c>
      <c r="E202" s="18"/>
      <c r="F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</row>
    <row r="203">
      <c r="A203" s="16">
        <v>309023.0</v>
      </c>
      <c r="B203" s="17" t="s">
        <v>403</v>
      </c>
      <c r="C203" s="18" t="str">
        <f t="array" ref="C203">XLOOKUP(B203, RoleMaster!E:E, RoleMaster!A:A, "", 0, 1)</f>
        <v>Builders</v>
      </c>
      <c r="D203" s="17" t="str">
        <f t="array" ref="D203">XLOOKUP(B203, RoleMaster!E:E, RoleMaster!C:C, "", 0, 1)</f>
        <v>LCV Builder</v>
      </c>
      <c r="E203" s="18"/>
      <c r="F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</row>
    <row r="204">
      <c r="A204" s="16">
        <v>309024.0</v>
      </c>
      <c r="B204" s="17" t="s">
        <v>403</v>
      </c>
      <c r="C204" s="18" t="str">
        <f t="array" ref="C204">XLOOKUP(B204, RoleMaster!E:E, RoleMaster!A:A, "", 0, 1)</f>
        <v>Builders</v>
      </c>
      <c r="D204" s="17" t="str">
        <f t="array" ref="D204">XLOOKUP(B204, RoleMaster!E:E, RoleMaster!C:C, "", 0, 1)</f>
        <v>LCV Builder</v>
      </c>
      <c r="E204" s="18"/>
      <c r="F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</row>
    <row r="205">
      <c r="A205" s="16">
        <v>309037.0</v>
      </c>
      <c r="B205" s="17" t="s">
        <v>403</v>
      </c>
      <c r="C205" s="18" t="str">
        <f t="array" ref="C205">XLOOKUP(B205, RoleMaster!E:E, RoleMaster!A:A, "", 0, 1)</f>
        <v>Builders</v>
      </c>
      <c r="D205" s="17" t="str">
        <f t="array" ref="D205">XLOOKUP(B205, RoleMaster!E:E, RoleMaster!C:C, "", 0, 1)</f>
        <v>LCV Builder</v>
      </c>
      <c r="E205" s="18"/>
      <c r="F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</row>
    <row r="206">
      <c r="A206" s="16">
        <v>309150.0</v>
      </c>
      <c r="B206" s="17" t="s">
        <v>403</v>
      </c>
      <c r="C206" s="18" t="str">
        <f t="array" ref="C206">XLOOKUP(B206, RoleMaster!E:E, RoleMaster!A:A, "", 0, 1)</f>
        <v>Builders</v>
      </c>
      <c r="D206" s="17" t="str">
        <f t="array" ref="D206">XLOOKUP(B206, RoleMaster!E:E, RoleMaster!C:C, "", 0, 1)</f>
        <v>LCV Builder</v>
      </c>
      <c r="E206" s="18"/>
      <c r="F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</row>
    <row r="207">
      <c r="A207" s="16">
        <v>309177.0</v>
      </c>
      <c r="B207" s="17" t="s">
        <v>403</v>
      </c>
      <c r="C207" s="18" t="str">
        <f t="array" ref="C207">XLOOKUP(B207, RoleMaster!E:E, RoleMaster!A:A, "", 0, 1)</f>
        <v>Builders</v>
      </c>
      <c r="D207" s="17" t="str">
        <f t="array" ref="D207">XLOOKUP(B207, RoleMaster!E:E, RoleMaster!C:C, "", 0, 1)</f>
        <v>LCV Builder</v>
      </c>
      <c r="E207" s="18"/>
      <c r="F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</row>
    <row r="208">
      <c r="A208" s="16">
        <v>309190.0</v>
      </c>
      <c r="B208" s="17" t="s">
        <v>403</v>
      </c>
      <c r="C208" s="18" t="str">
        <f t="array" ref="C208">XLOOKUP(B208, RoleMaster!E:E, RoleMaster!A:A, "", 0, 1)</f>
        <v>Builders</v>
      </c>
      <c r="D208" s="17" t="str">
        <f t="array" ref="D208">XLOOKUP(B208, RoleMaster!E:E, RoleMaster!C:C, "", 0, 1)</f>
        <v>LCV Builder</v>
      </c>
      <c r="E208" s="18"/>
      <c r="F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</row>
    <row r="209">
      <c r="A209" s="16">
        <v>309196.0</v>
      </c>
      <c r="B209" s="17" t="s">
        <v>403</v>
      </c>
      <c r="C209" s="18" t="str">
        <f t="array" ref="C209">XLOOKUP(B209, RoleMaster!E:E, RoleMaster!A:A, "", 0, 1)</f>
        <v>Builders</v>
      </c>
      <c r="D209" s="17" t="str">
        <f t="array" ref="D209">XLOOKUP(B209, RoleMaster!E:E, RoleMaster!C:C, "", 0, 1)</f>
        <v>LCV Builder</v>
      </c>
      <c r="E209" s="18"/>
      <c r="F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</row>
    <row r="210">
      <c r="A210" s="16">
        <v>309200.0</v>
      </c>
      <c r="B210" s="17" t="s">
        <v>403</v>
      </c>
      <c r="C210" s="18" t="str">
        <f t="array" ref="C210">XLOOKUP(B210, RoleMaster!E:E, RoleMaster!A:A, "", 0, 1)</f>
        <v>Builders</v>
      </c>
      <c r="D210" s="17" t="str">
        <f t="array" ref="D210">XLOOKUP(B210, RoleMaster!E:E, RoleMaster!C:C, "", 0, 1)</f>
        <v>LCV Builder</v>
      </c>
      <c r="E210" s="18"/>
      <c r="F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</row>
    <row r="211">
      <c r="A211" s="16">
        <v>309238.0</v>
      </c>
      <c r="B211" s="17" t="s">
        <v>403</v>
      </c>
      <c r="C211" s="18" t="str">
        <f t="array" ref="C211">XLOOKUP(B211, RoleMaster!E:E, RoleMaster!A:A, "", 0, 1)</f>
        <v>Builders</v>
      </c>
      <c r="D211" s="17" t="str">
        <f t="array" ref="D211">XLOOKUP(B211, RoleMaster!E:E, RoleMaster!C:C, "", 0, 1)</f>
        <v>LCV Builder</v>
      </c>
      <c r="E211" s="18"/>
      <c r="F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</row>
    <row r="212">
      <c r="A212" s="16">
        <v>309276.0</v>
      </c>
      <c r="B212" s="17" t="s">
        <v>403</v>
      </c>
      <c r="C212" s="18" t="str">
        <f t="array" ref="C212">XLOOKUP(B212, RoleMaster!E:E, RoleMaster!A:A, "", 0, 1)</f>
        <v>Builders</v>
      </c>
      <c r="D212" s="17" t="str">
        <f t="array" ref="D212">XLOOKUP(B212, RoleMaster!E:E, RoleMaster!C:C, "", 0, 1)</f>
        <v>LCV Builder</v>
      </c>
      <c r="E212" s="18"/>
      <c r="F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</row>
    <row r="213">
      <c r="A213" s="16">
        <v>309299.0</v>
      </c>
      <c r="B213" s="17" t="s">
        <v>403</v>
      </c>
      <c r="C213" s="18" t="str">
        <f t="array" ref="C213">XLOOKUP(B213, RoleMaster!E:E, RoleMaster!A:A, "", 0, 1)</f>
        <v>Builders</v>
      </c>
      <c r="D213" s="17" t="str">
        <f t="array" ref="D213">XLOOKUP(B213, RoleMaster!E:E, RoleMaster!C:C, "", 0, 1)</f>
        <v>LCV Builder</v>
      </c>
      <c r="E213" s="18"/>
      <c r="F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</row>
    <row r="214">
      <c r="A214" s="16">
        <v>309300.0</v>
      </c>
      <c r="B214" s="17" t="s">
        <v>403</v>
      </c>
      <c r="C214" s="18" t="str">
        <f t="array" ref="C214">XLOOKUP(B214, RoleMaster!E:E, RoleMaster!A:A, "", 0, 1)</f>
        <v>Builders</v>
      </c>
      <c r="D214" s="17" t="str">
        <f t="array" ref="D214">XLOOKUP(B214, RoleMaster!E:E, RoleMaster!C:C, "", 0, 1)</f>
        <v>LCV Builder</v>
      </c>
      <c r="E214" s="18"/>
      <c r="F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</row>
    <row r="215">
      <c r="A215" s="16">
        <v>309376.0</v>
      </c>
      <c r="B215" s="17" t="s">
        <v>403</v>
      </c>
      <c r="C215" s="18" t="str">
        <f t="array" ref="C215">XLOOKUP(B215, RoleMaster!E:E, RoleMaster!A:A, "", 0, 1)</f>
        <v>Builders</v>
      </c>
      <c r="D215" s="17" t="str">
        <f t="array" ref="D215">XLOOKUP(B215, RoleMaster!E:E, RoleMaster!C:C, "", 0, 1)</f>
        <v>LCV Builder</v>
      </c>
      <c r="E215" s="18"/>
      <c r="F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</row>
    <row r="216">
      <c r="A216" s="16">
        <v>309512.0</v>
      </c>
      <c r="B216" s="17" t="s">
        <v>403</v>
      </c>
      <c r="C216" s="18" t="str">
        <f t="array" ref="C216">XLOOKUP(B216, RoleMaster!E:E, RoleMaster!A:A, "", 0, 1)</f>
        <v>Builders</v>
      </c>
      <c r="D216" s="17" t="str">
        <f t="array" ref="D216">XLOOKUP(B216, RoleMaster!E:E, RoleMaster!C:C, "", 0, 1)</f>
        <v>LCV Builder</v>
      </c>
      <c r="E216" s="18"/>
      <c r="F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</row>
    <row r="217">
      <c r="A217" s="16">
        <v>309724.0</v>
      </c>
      <c r="B217" s="17" t="s">
        <v>403</v>
      </c>
      <c r="C217" s="18" t="str">
        <f t="array" ref="C217">XLOOKUP(B217, RoleMaster!E:E, RoleMaster!A:A, "", 0, 1)</f>
        <v>Builders</v>
      </c>
      <c r="D217" s="17" t="str">
        <f t="array" ref="D217">XLOOKUP(B217, RoleMaster!E:E, RoleMaster!C:C, "", 0, 1)</f>
        <v>LCV Builder</v>
      </c>
      <c r="E217" s="18"/>
      <c r="F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</row>
    <row r="218">
      <c r="A218" s="16">
        <v>309729.0</v>
      </c>
      <c r="B218" s="17" t="s">
        <v>403</v>
      </c>
      <c r="C218" s="18" t="str">
        <f t="array" ref="C218">XLOOKUP(B218, RoleMaster!E:E, RoleMaster!A:A, "", 0, 1)</f>
        <v>Builders</v>
      </c>
      <c r="D218" s="17" t="str">
        <f t="array" ref="D218">XLOOKUP(B218, RoleMaster!E:E, RoleMaster!C:C, "", 0, 1)</f>
        <v>LCV Builder</v>
      </c>
      <c r="E218" s="18"/>
      <c r="F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</row>
    <row r="219">
      <c r="A219" s="18">
        <v>309771.0</v>
      </c>
      <c r="B219" s="17" t="s">
        <v>403</v>
      </c>
      <c r="C219" s="18" t="str">
        <f t="array" ref="C219">XLOOKUP(B219, RoleMaster!E:E, RoleMaster!A:A, "", 0, 1)</f>
        <v>Builders</v>
      </c>
      <c r="D219" s="17" t="str">
        <f t="array" ref="D219">XLOOKUP(B219, RoleMaster!E:E, RoleMaster!C:C, "", 0, 1)</f>
        <v>LCV Builder</v>
      </c>
      <c r="E219" s="18"/>
      <c r="F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</row>
    <row r="220">
      <c r="A220" s="16">
        <v>309787.0</v>
      </c>
      <c r="B220" s="17" t="s">
        <v>403</v>
      </c>
      <c r="C220" s="18" t="str">
        <f t="array" ref="C220">XLOOKUP(B220, RoleMaster!E:E, RoleMaster!A:A, "", 0, 1)</f>
        <v>Builders</v>
      </c>
      <c r="D220" s="17" t="str">
        <f t="array" ref="D220">XLOOKUP(B220, RoleMaster!E:E, RoleMaster!C:C, "", 0, 1)</f>
        <v>LCV Builder</v>
      </c>
      <c r="E220" s="18"/>
      <c r="F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</row>
    <row r="221">
      <c r="A221" s="16">
        <v>309838.0</v>
      </c>
      <c r="B221" s="17" t="s">
        <v>403</v>
      </c>
      <c r="C221" s="18" t="str">
        <f t="array" ref="C221">XLOOKUP(B221, RoleMaster!E:E, RoleMaster!A:A, "", 0, 1)</f>
        <v>Builders</v>
      </c>
      <c r="D221" s="17" t="str">
        <f t="array" ref="D221">XLOOKUP(B221, RoleMaster!E:E, RoleMaster!C:C, "", 0, 1)</f>
        <v>LCV Builder</v>
      </c>
      <c r="E221" s="18"/>
      <c r="F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</row>
    <row r="222">
      <c r="A222" s="16">
        <v>309856.0</v>
      </c>
      <c r="B222" s="17" t="s">
        <v>403</v>
      </c>
      <c r="C222" s="18" t="str">
        <f t="array" ref="C222">XLOOKUP(B222, RoleMaster!E:E, RoleMaster!A:A, "", 0, 1)</f>
        <v>Builders</v>
      </c>
      <c r="D222" s="17" t="str">
        <f t="array" ref="D222">XLOOKUP(B222, RoleMaster!E:E, RoleMaster!C:C, "", 0, 1)</f>
        <v>LCV Builder</v>
      </c>
      <c r="E222" s="18"/>
      <c r="F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</row>
    <row r="223">
      <c r="A223" s="16">
        <v>309890.0</v>
      </c>
      <c r="B223" s="17" t="s">
        <v>403</v>
      </c>
      <c r="C223" s="18" t="str">
        <f t="array" ref="C223">XLOOKUP(B223, RoleMaster!E:E, RoleMaster!A:A, "", 0, 1)</f>
        <v>Builders</v>
      </c>
      <c r="D223" s="17" t="str">
        <f t="array" ref="D223">XLOOKUP(B223, RoleMaster!E:E, RoleMaster!C:C, "", 0, 1)</f>
        <v>LCV Builder</v>
      </c>
      <c r="E223" s="18"/>
      <c r="F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</row>
    <row r="224">
      <c r="A224" s="18">
        <v>309900.0</v>
      </c>
      <c r="B224" s="17" t="s">
        <v>403</v>
      </c>
      <c r="C224" s="18" t="str">
        <f t="array" ref="C224">XLOOKUP(B224, RoleMaster!E:E, RoleMaster!A:A, "", 0, 1)</f>
        <v>Builders</v>
      </c>
      <c r="D224" s="17" t="str">
        <f t="array" ref="D224">XLOOKUP(B224, RoleMaster!E:E, RoleMaster!C:C, "", 0, 1)</f>
        <v>LCV Builder</v>
      </c>
      <c r="E224" s="18"/>
      <c r="F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</row>
    <row r="225">
      <c r="A225" s="16">
        <v>309958.0</v>
      </c>
      <c r="B225" s="17" t="s">
        <v>403</v>
      </c>
      <c r="C225" s="18" t="str">
        <f t="array" ref="C225">XLOOKUP(B225, RoleMaster!E:E, RoleMaster!A:A, "", 0, 1)</f>
        <v>Builders</v>
      </c>
      <c r="D225" s="17" t="str">
        <f t="array" ref="D225">XLOOKUP(B225, RoleMaster!E:E, RoleMaster!C:C, "", 0, 1)</f>
        <v>LCV Builder</v>
      </c>
      <c r="E225" s="18"/>
      <c r="F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</row>
    <row r="226">
      <c r="A226" s="16">
        <v>310054.0</v>
      </c>
      <c r="B226" s="17" t="s">
        <v>403</v>
      </c>
      <c r="C226" s="18" t="str">
        <f t="array" ref="C226">XLOOKUP(B226, RoleMaster!E:E, RoleMaster!A:A, "", 0, 1)</f>
        <v>Builders</v>
      </c>
      <c r="D226" s="17" t="str">
        <f t="array" ref="D226">XLOOKUP(B226, RoleMaster!E:E, RoleMaster!C:C, "", 0, 1)</f>
        <v>LCV Builder</v>
      </c>
      <c r="E226" s="18"/>
      <c r="F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</row>
    <row r="227">
      <c r="A227" s="18">
        <v>310055.0</v>
      </c>
      <c r="B227" s="17" t="s">
        <v>403</v>
      </c>
      <c r="C227" s="18" t="str">
        <f t="array" ref="C227">XLOOKUP(B227, RoleMaster!E:E, RoleMaster!A:A, "", 0, 1)</f>
        <v>Builders</v>
      </c>
      <c r="D227" s="17" t="str">
        <f t="array" ref="D227">XLOOKUP(B227, RoleMaster!E:E, RoleMaster!C:C, "", 0, 1)</f>
        <v>LCV Builder</v>
      </c>
      <c r="E227" s="18"/>
      <c r="F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</row>
    <row r="228">
      <c r="A228" s="18">
        <v>310073.0</v>
      </c>
      <c r="B228" s="17" t="s">
        <v>403</v>
      </c>
      <c r="C228" s="18" t="str">
        <f t="array" ref="C228">XLOOKUP(B228, RoleMaster!E:E, RoleMaster!A:A, "", 0, 1)</f>
        <v>Builders</v>
      </c>
      <c r="D228" s="17" t="str">
        <f t="array" ref="D228">XLOOKUP(B228, RoleMaster!E:E, RoleMaster!C:C, "", 0, 1)</f>
        <v>LCV Builder</v>
      </c>
      <c r="E228" s="18"/>
      <c r="F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</row>
    <row r="229">
      <c r="A229" s="16">
        <v>310142.0</v>
      </c>
      <c r="B229" s="17" t="s">
        <v>403</v>
      </c>
      <c r="C229" s="18" t="str">
        <f t="array" ref="C229">XLOOKUP(B229, RoleMaster!E:E, RoleMaster!A:A, "", 0, 1)</f>
        <v>Builders</v>
      </c>
      <c r="D229" s="17" t="str">
        <f t="array" ref="D229">XLOOKUP(B229, RoleMaster!E:E, RoleMaster!C:C, "", 0, 1)</f>
        <v>LCV Builder</v>
      </c>
      <c r="E229" s="18"/>
      <c r="F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</row>
    <row r="230">
      <c r="A230" s="16">
        <v>310144.0</v>
      </c>
      <c r="B230" s="17" t="s">
        <v>403</v>
      </c>
      <c r="C230" s="18" t="str">
        <f t="array" ref="C230">XLOOKUP(B230, RoleMaster!E:E, RoleMaster!A:A, "", 0, 1)</f>
        <v>Builders</v>
      </c>
      <c r="D230" s="17" t="str">
        <f t="array" ref="D230">XLOOKUP(B230, RoleMaster!E:E, RoleMaster!C:C, "", 0, 1)</f>
        <v>LCV Builder</v>
      </c>
      <c r="E230" s="18"/>
      <c r="F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</row>
    <row r="231">
      <c r="A231" s="16">
        <v>310181.0</v>
      </c>
      <c r="B231" s="17" t="s">
        <v>403</v>
      </c>
      <c r="C231" s="18" t="str">
        <f t="array" ref="C231">XLOOKUP(B231, RoleMaster!E:E, RoleMaster!A:A, "", 0, 1)</f>
        <v>Builders</v>
      </c>
      <c r="D231" s="17" t="str">
        <f t="array" ref="D231">XLOOKUP(B231, RoleMaster!E:E, RoleMaster!C:C, "", 0, 1)</f>
        <v>LCV Builder</v>
      </c>
      <c r="E231" s="18"/>
      <c r="F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</row>
    <row r="232">
      <c r="A232" s="16">
        <v>310183.0</v>
      </c>
      <c r="B232" s="17" t="s">
        <v>403</v>
      </c>
      <c r="C232" s="18" t="str">
        <f t="array" ref="C232">XLOOKUP(B232, RoleMaster!E:E, RoleMaster!A:A, "", 0, 1)</f>
        <v>Builders</v>
      </c>
      <c r="D232" s="17" t="str">
        <f t="array" ref="D232">XLOOKUP(B232, RoleMaster!E:E, RoleMaster!C:C, "", 0, 1)</f>
        <v>LCV Builder</v>
      </c>
      <c r="E232" s="18"/>
      <c r="F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</row>
    <row r="233">
      <c r="A233" s="16">
        <v>310185.0</v>
      </c>
      <c r="B233" s="17" t="s">
        <v>403</v>
      </c>
      <c r="C233" s="18" t="str">
        <f t="array" ref="C233">XLOOKUP(B233, RoleMaster!E:E, RoleMaster!A:A, "", 0, 1)</f>
        <v>Builders</v>
      </c>
      <c r="D233" s="17" t="str">
        <f t="array" ref="D233">XLOOKUP(B233, RoleMaster!E:E, RoleMaster!C:C, "", 0, 1)</f>
        <v>LCV Builder</v>
      </c>
      <c r="E233" s="18"/>
      <c r="F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</row>
    <row r="234">
      <c r="A234" s="16">
        <v>310187.0</v>
      </c>
      <c r="B234" s="17" t="s">
        <v>403</v>
      </c>
      <c r="C234" s="18" t="str">
        <f t="array" ref="C234">XLOOKUP(B234, RoleMaster!E:E, RoleMaster!A:A, "", 0, 1)</f>
        <v>Builders</v>
      </c>
      <c r="D234" s="17" t="str">
        <f t="array" ref="D234">XLOOKUP(B234, RoleMaster!E:E, RoleMaster!C:C, "", 0, 1)</f>
        <v>LCV Builder</v>
      </c>
      <c r="E234" s="18"/>
      <c r="F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</row>
    <row r="235">
      <c r="A235" s="16">
        <v>310225.0</v>
      </c>
      <c r="B235" s="17" t="s">
        <v>403</v>
      </c>
      <c r="C235" s="18" t="str">
        <f t="array" ref="C235">XLOOKUP(B235, RoleMaster!E:E, RoleMaster!A:A, "", 0, 1)</f>
        <v>Builders</v>
      </c>
      <c r="D235" s="17" t="str">
        <f t="array" ref="D235">XLOOKUP(B235, RoleMaster!E:E, RoleMaster!C:C, "", 0, 1)</f>
        <v>LCV Builder</v>
      </c>
      <c r="E235" s="18"/>
      <c r="F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</row>
    <row r="236">
      <c r="A236" s="18">
        <v>310234.0</v>
      </c>
      <c r="B236" s="17" t="s">
        <v>403</v>
      </c>
      <c r="C236" s="18" t="str">
        <f t="array" ref="C236">XLOOKUP(B236, RoleMaster!E:E, RoleMaster!A:A, "", 0, 1)</f>
        <v>Builders</v>
      </c>
      <c r="D236" s="17" t="str">
        <f t="array" ref="D236">XLOOKUP(B236, RoleMaster!E:E, RoleMaster!C:C, "", 0, 1)</f>
        <v>LCV Builder</v>
      </c>
      <c r="E236" s="18"/>
      <c r="F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</row>
    <row r="237">
      <c r="A237" s="16">
        <v>310237.0</v>
      </c>
      <c r="B237" s="17" t="s">
        <v>403</v>
      </c>
      <c r="C237" s="18" t="str">
        <f t="array" ref="C237">XLOOKUP(B237, RoleMaster!E:E, RoleMaster!A:A, "", 0, 1)</f>
        <v>Builders</v>
      </c>
      <c r="D237" s="17" t="str">
        <f t="array" ref="D237">XLOOKUP(B237, RoleMaster!E:E, RoleMaster!C:C, "", 0, 1)</f>
        <v>LCV Builder</v>
      </c>
      <c r="E237" s="18"/>
      <c r="F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</row>
    <row r="238">
      <c r="A238" s="16">
        <v>310238.0</v>
      </c>
      <c r="B238" s="17" t="s">
        <v>403</v>
      </c>
      <c r="C238" s="18" t="str">
        <f t="array" ref="C238">XLOOKUP(B238, RoleMaster!E:E, RoleMaster!A:A, "", 0, 1)</f>
        <v>Builders</v>
      </c>
      <c r="D238" s="17" t="str">
        <f t="array" ref="D238">XLOOKUP(B238, RoleMaster!E:E, RoleMaster!C:C, "", 0, 1)</f>
        <v>LCV Builder</v>
      </c>
      <c r="E238" s="18"/>
      <c r="F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</row>
    <row r="239">
      <c r="A239" s="16">
        <v>310244.0</v>
      </c>
      <c r="B239" s="17" t="s">
        <v>403</v>
      </c>
      <c r="C239" s="18" t="str">
        <f t="array" ref="C239">XLOOKUP(B239, RoleMaster!E:E, RoleMaster!A:A, "", 0, 1)</f>
        <v>Builders</v>
      </c>
      <c r="D239" s="17" t="str">
        <f t="array" ref="D239">XLOOKUP(B239, RoleMaster!E:E, RoleMaster!C:C, "", 0, 1)</f>
        <v>LCV Builder</v>
      </c>
      <c r="E239" s="18"/>
      <c r="F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</row>
    <row r="240">
      <c r="A240" s="18">
        <v>310247.0</v>
      </c>
      <c r="B240" s="17" t="s">
        <v>403</v>
      </c>
      <c r="C240" s="18" t="str">
        <f t="array" ref="C240">XLOOKUP(B240, RoleMaster!E:E, RoleMaster!A:A, "", 0, 1)</f>
        <v>Builders</v>
      </c>
      <c r="D240" s="17" t="str">
        <f t="array" ref="D240">XLOOKUP(B240, RoleMaster!E:E, RoleMaster!C:C, "", 0, 1)</f>
        <v>LCV Builder</v>
      </c>
      <c r="E240" s="18"/>
      <c r="F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</row>
    <row r="241">
      <c r="A241" s="16">
        <v>310252.0</v>
      </c>
      <c r="B241" s="17" t="s">
        <v>403</v>
      </c>
      <c r="C241" s="18" t="str">
        <f t="array" ref="C241">XLOOKUP(B241, RoleMaster!E:E, RoleMaster!A:A, "", 0, 1)</f>
        <v>Builders</v>
      </c>
      <c r="D241" s="17" t="str">
        <f t="array" ref="D241">XLOOKUP(B241, RoleMaster!E:E, RoleMaster!C:C, "", 0, 1)</f>
        <v>LCV Builder</v>
      </c>
      <c r="E241" s="18"/>
      <c r="F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</row>
    <row r="242">
      <c r="A242" s="16">
        <v>310256.0</v>
      </c>
      <c r="B242" s="17" t="s">
        <v>403</v>
      </c>
      <c r="C242" s="18" t="str">
        <f t="array" ref="C242">XLOOKUP(B242, RoleMaster!E:E, RoleMaster!A:A, "", 0, 1)</f>
        <v>Builders</v>
      </c>
      <c r="D242" s="17" t="str">
        <f t="array" ref="D242">XLOOKUP(B242, RoleMaster!E:E, RoleMaster!C:C, "", 0, 1)</f>
        <v>LCV Builder</v>
      </c>
      <c r="E242" s="18"/>
      <c r="F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</row>
    <row r="243">
      <c r="A243" s="16">
        <v>310265.0</v>
      </c>
      <c r="B243" s="17" t="s">
        <v>403</v>
      </c>
      <c r="C243" s="18" t="str">
        <f t="array" ref="C243">XLOOKUP(B243, RoleMaster!E:E, RoleMaster!A:A, "", 0, 1)</f>
        <v>Builders</v>
      </c>
      <c r="D243" s="17" t="str">
        <f t="array" ref="D243">XLOOKUP(B243, RoleMaster!E:E, RoleMaster!C:C, "", 0, 1)</f>
        <v>LCV Builder</v>
      </c>
      <c r="E243" s="18"/>
      <c r="F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</row>
    <row r="244">
      <c r="A244" s="16">
        <v>310269.0</v>
      </c>
      <c r="B244" s="17" t="s">
        <v>403</v>
      </c>
      <c r="C244" s="18" t="str">
        <f t="array" ref="C244">XLOOKUP(B244, RoleMaster!E:E, RoleMaster!A:A, "", 0, 1)</f>
        <v>Builders</v>
      </c>
      <c r="D244" s="17" t="str">
        <f t="array" ref="D244">XLOOKUP(B244, RoleMaster!E:E, RoleMaster!C:C, "", 0, 1)</f>
        <v>LCV Builder</v>
      </c>
      <c r="E244" s="18"/>
      <c r="F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</row>
    <row r="245">
      <c r="A245" s="18">
        <v>310281.0</v>
      </c>
      <c r="B245" s="17" t="s">
        <v>403</v>
      </c>
      <c r="C245" s="18" t="str">
        <f t="array" ref="C245">XLOOKUP(B245, RoleMaster!E:E, RoleMaster!A:A, "", 0, 1)</f>
        <v>Builders</v>
      </c>
      <c r="D245" s="17" t="str">
        <f t="array" ref="D245">XLOOKUP(B245, RoleMaster!E:E, RoleMaster!C:C, "", 0, 1)</f>
        <v>LCV Builder</v>
      </c>
      <c r="E245" s="18"/>
      <c r="F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</row>
    <row r="246">
      <c r="A246" s="18">
        <v>310458.0</v>
      </c>
      <c r="B246" s="17" t="s">
        <v>403</v>
      </c>
      <c r="C246" s="18" t="str">
        <f t="array" ref="C246">XLOOKUP(B246, RoleMaster!E:E, RoleMaster!A:A, "", 0, 1)</f>
        <v>Builders</v>
      </c>
      <c r="D246" s="17" t="str">
        <f t="array" ref="D246">XLOOKUP(B246, RoleMaster!E:E, RoleMaster!C:C, "", 0, 1)</f>
        <v>LCV Builder</v>
      </c>
      <c r="E246" s="18"/>
      <c r="F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</row>
    <row r="247">
      <c r="A247" s="18">
        <v>310482.0</v>
      </c>
      <c r="B247" s="17" t="s">
        <v>403</v>
      </c>
      <c r="C247" s="18" t="str">
        <f t="array" ref="C247">XLOOKUP(B247, RoleMaster!E:E, RoleMaster!A:A, "", 0, 1)</f>
        <v>Builders</v>
      </c>
      <c r="D247" s="17" t="str">
        <f t="array" ref="D247">XLOOKUP(B247, RoleMaster!E:E, RoleMaster!C:C, "", 0, 1)</f>
        <v>LCV Builder</v>
      </c>
      <c r="E247" s="18"/>
      <c r="F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</row>
    <row r="248">
      <c r="A248" s="18">
        <v>310231.0</v>
      </c>
      <c r="B248" s="17" t="s">
        <v>403</v>
      </c>
      <c r="C248" s="18" t="str">
        <f t="array" ref="C248">XLOOKUP(B248, RoleMaster!E:E, RoleMaster!A:A, "", 0, 1)</f>
        <v>Builders</v>
      </c>
      <c r="D248" s="17" t="str">
        <f t="array" ref="D248">XLOOKUP(B248, RoleMaster!E:E, RoleMaster!C:C, "", 0, 1)</f>
        <v>LCV Builder</v>
      </c>
      <c r="E248" s="18"/>
      <c r="F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</row>
    <row r="249">
      <c r="A249" s="18">
        <v>310368.0</v>
      </c>
      <c r="B249" s="17" t="s">
        <v>403</v>
      </c>
      <c r="C249" s="18" t="str">
        <f t="array" ref="C249">XLOOKUP(B249, RoleMaster!E:E, RoleMaster!A:A, "", 0, 1)</f>
        <v>Builders</v>
      </c>
      <c r="D249" s="17" t="str">
        <f t="array" ref="D249">XLOOKUP(B249, RoleMaster!E:E, RoleMaster!C:C, "", 0, 1)</f>
        <v>LCV Builder</v>
      </c>
      <c r="E249" s="18"/>
      <c r="F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</row>
    <row r="250">
      <c r="A250" s="16">
        <v>310571.0</v>
      </c>
      <c r="B250" s="17" t="s">
        <v>403</v>
      </c>
      <c r="C250" s="18" t="str">
        <f t="array" ref="C250">XLOOKUP(B250, RoleMaster!E:E, RoleMaster!A:A, "", 0, 1)</f>
        <v>Builders</v>
      </c>
      <c r="D250" s="17" t="str">
        <f t="array" ref="D250">XLOOKUP(B250, RoleMaster!E:E, RoleMaster!C:C, "", 0, 1)</f>
        <v>LCV Builder</v>
      </c>
      <c r="E250" s="18"/>
      <c r="F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</row>
    <row r="251">
      <c r="A251" s="16">
        <v>310575.0</v>
      </c>
      <c r="B251" s="17" t="s">
        <v>403</v>
      </c>
      <c r="C251" s="18" t="str">
        <f t="array" ref="C251">XLOOKUP(B251, RoleMaster!E:E, RoleMaster!A:A, "", 0, 1)</f>
        <v>Builders</v>
      </c>
      <c r="D251" s="17" t="str">
        <f t="array" ref="D251">XLOOKUP(B251, RoleMaster!E:E, RoleMaster!C:C, "", 0, 1)</f>
        <v>LCV Builder</v>
      </c>
      <c r="E251" s="18"/>
      <c r="F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</row>
    <row r="252">
      <c r="A252" s="16">
        <v>310597.0</v>
      </c>
      <c r="B252" s="17" t="s">
        <v>403</v>
      </c>
      <c r="C252" s="18" t="str">
        <f t="array" ref="C252">XLOOKUP(B252, RoleMaster!E:E, RoleMaster!A:A, "", 0, 1)</f>
        <v>Builders</v>
      </c>
      <c r="D252" s="17" t="str">
        <f t="array" ref="D252">XLOOKUP(B252, RoleMaster!E:E, RoleMaster!C:C, "", 0, 1)</f>
        <v>LCV Builder</v>
      </c>
      <c r="E252" s="18"/>
      <c r="F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</row>
    <row r="253">
      <c r="A253" s="16">
        <v>310601.0</v>
      </c>
      <c r="B253" s="17" t="s">
        <v>403</v>
      </c>
      <c r="C253" s="18" t="str">
        <f t="array" ref="C253">XLOOKUP(B253, RoleMaster!E:E, RoleMaster!A:A, "", 0, 1)</f>
        <v>Builders</v>
      </c>
      <c r="D253" s="17" t="str">
        <f t="array" ref="D253">XLOOKUP(B253, RoleMaster!E:E, RoleMaster!C:C, "", 0, 1)</f>
        <v>LCV Builder</v>
      </c>
      <c r="E253" s="18"/>
      <c r="F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</row>
    <row r="254">
      <c r="A254" s="16">
        <v>310602.0</v>
      </c>
      <c r="B254" s="17" t="s">
        <v>403</v>
      </c>
      <c r="C254" s="18" t="str">
        <f t="array" ref="C254">XLOOKUP(B254, RoleMaster!E:E, RoleMaster!A:A, "", 0, 1)</f>
        <v>Builders</v>
      </c>
      <c r="D254" s="17" t="str">
        <f t="array" ref="D254">XLOOKUP(B254, RoleMaster!E:E, RoleMaster!C:C, "", 0, 1)</f>
        <v>LCV Builder</v>
      </c>
      <c r="E254" s="18"/>
      <c r="F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</row>
    <row r="255">
      <c r="A255" s="16">
        <v>310604.0</v>
      </c>
      <c r="B255" s="17" t="s">
        <v>403</v>
      </c>
      <c r="C255" s="18" t="str">
        <f t="array" ref="C255">XLOOKUP(B255, RoleMaster!E:E, RoleMaster!A:A, "", 0, 1)</f>
        <v>Builders</v>
      </c>
      <c r="D255" s="17" t="str">
        <f t="array" ref="D255">XLOOKUP(B255, RoleMaster!E:E, RoleMaster!C:C, "", 0, 1)</f>
        <v>LCV Builder</v>
      </c>
      <c r="E255" s="18"/>
      <c r="F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</row>
    <row r="256">
      <c r="A256" s="16">
        <v>310608.0</v>
      </c>
      <c r="B256" s="17" t="s">
        <v>403</v>
      </c>
      <c r="C256" s="18" t="str">
        <f t="array" ref="C256">XLOOKUP(B256, RoleMaster!E:E, RoleMaster!A:A, "", 0, 1)</f>
        <v>Builders</v>
      </c>
      <c r="D256" s="17" t="str">
        <f t="array" ref="D256">XLOOKUP(B256, RoleMaster!E:E, RoleMaster!C:C, "", 0, 1)</f>
        <v>LCV Builder</v>
      </c>
      <c r="E256" s="18"/>
      <c r="F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</row>
    <row r="257">
      <c r="A257" s="16">
        <v>310617.0</v>
      </c>
      <c r="B257" s="17" t="s">
        <v>403</v>
      </c>
      <c r="C257" s="18" t="str">
        <f t="array" ref="C257">XLOOKUP(B257, RoleMaster!E:E, RoleMaster!A:A, "", 0, 1)</f>
        <v>Builders</v>
      </c>
      <c r="D257" s="17" t="str">
        <f t="array" ref="D257">XLOOKUP(B257, RoleMaster!E:E, RoleMaster!C:C, "", 0, 1)</f>
        <v>LCV Builder</v>
      </c>
      <c r="E257" s="18"/>
      <c r="F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</row>
    <row r="258">
      <c r="A258" s="20">
        <v>309829.0</v>
      </c>
      <c r="B258" s="17" t="s">
        <v>404</v>
      </c>
      <c r="C258" s="18" t="str">
        <f t="array" ref="C258">XLOOKUP(B258, RoleMaster!E:E, RoleMaster!A:A, "", 0, 1)</f>
        <v>Servicemen</v>
      </c>
      <c r="D258" s="17" t="str">
        <f t="array" ref="D258">XLOOKUP(B258, RoleMaster!E:E, RoleMaster!C:C, "", 0, 1)</f>
        <v>RT Serviceman</v>
      </c>
      <c r="E258" s="18"/>
      <c r="F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</row>
    <row r="259">
      <c r="A259" s="20">
        <v>309605.0</v>
      </c>
      <c r="B259" s="17" t="s">
        <v>404</v>
      </c>
      <c r="C259" s="18" t="str">
        <f t="array" ref="C259">XLOOKUP(B259, RoleMaster!E:E, RoleMaster!A:A, "", 0, 1)</f>
        <v>Servicemen</v>
      </c>
      <c r="D259" s="17" t="str">
        <f t="array" ref="D259">XLOOKUP(B259, RoleMaster!E:E, RoleMaster!C:C, "", 0, 1)</f>
        <v>RT Serviceman</v>
      </c>
      <c r="E259" s="18"/>
      <c r="F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</row>
    <row r="260">
      <c r="A260" s="20">
        <v>309002.0</v>
      </c>
      <c r="B260" s="17" t="s">
        <v>404</v>
      </c>
      <c r="C260" s="18" t="str">
        <f t="array" ref="C260">XLOOKUP(B260, RoleMaster!E:E, RoleMaster!A:A, "", 0, 1)</f>
        <v>Servicemen</v>
      </c>
      <c r="D260" s="17" t="str">
        <f t="array" ref="D260">XLOOKUP(B260, RoleMaster!E:E, RoleMaster!C:C, "", 0, 1)</f>
        <v>RT Serviceman</v>
      </c>
      <c r="E260" s="18"/>
      <c r="F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</row>
    <row r="261">
      <c r="A261" s="20">
        <v>309923.0</v>
      </c>
      <c r="B261" s="17" t="s">
        <v>404</v>
      </c>
      <c r="C261" s="18" t="str">
        <f t="array" ref="C261">XLOOKUP(B261, RoleMaster!E:E, RoleMaster!A:A, "", 0, 1)</f>
        <v>Servicemen</v>
      </c>
      <c r="D261" s="17" t="str">
        <f t="array" ref="D261">XLOOKUP(B261, RoleMaster!E:E, RoleMaster!C:C, "", 0, 1)</f>
        <v>RT Serviceman</v>
      </c>
      <c r="E261" s="18"/>
      <c r="F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</row>
    <row r="262">
      <c r="A262" s="21">
        <v>309978.0</v>
      </c>
      <c r="B262" s="17" t="s">
        <v>404</v>
      </c>
      <c r="C262" s="18" t="str">
        <f t="array" ref="C262">XLOOKUP(B262, RoleMaster!E:E, RoleMaster!A:A, "", 0, 1)</f>
        <v>Servicemen</v>
      </c>
      <c r="D262" s="17" t="str">
        <f t="array" ref="D262">XLOOKUP(B262, RoleMaster!E:E, RoleMaster!C:C, "", 0, 1)</f>
        <v>RT Serviceman</v>
      </c>
      <c r="E262" s="18"/>
      <c r="F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</row>
    <row r="263">
      <c r="A263" s="20">
        <v>309593.0</v>
      </c>
      <c r="B263" s="17" t="s">
        <v>404</v>
      </c>
      <c r="C263" s="18" t="str">
        <f t="array" ref="C263">XLOOKUP(B263, RoleMaster!E:E, RoleMaster!A:A, "", 0, 1)</f>
        <v>Servicemen</v>
      </c>
      <c r="D263" s="17" t="str">
        <f t="array" ref="D263">XLOOKUP(B263, RoleMaster!E:E, RoleMaster!C:C, "", 0, 1)</f>
        <v>RT Serviceman</v>
      </c>
      <c r="E263" s="18"/>
      <c r="F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</row>
    <row r="264">
      <c r="A264" s="21">
        <v>309960.0</v>
      </c>
      <c r="B264" s="17" t="s">
        <v>404</v>
      </c>
      <c r="C264" s="18" t="str">
        <f t="array" ref="C264">XLOOKUP(B264, RoleMaster!E:E, RoleMaster!A:A, "", 0, 1)</f>
        <v>Servicemen</v>
      </c>
      <c r="D264" s="17" t="str">
        <f t="array" ref="D264">XLOOKUP(B264, RoleMaster!E:E, RoleMaster!C:C, "", 0, 1)</f>
        <v>RT Serviceman</v>
      </c>
      <c r="E264" s="18"/>
      <c r="F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</row>
    <row r="265">
      <c r="A265" s="20">
        <v>309967.0</v>
      </c>
      <c r="B265" s="17" t="s">
        <v>404</v>
      </c>
      <c r="C265" s="18" t="str">
        <f t="array" ref="C265">XLOOKUP(B265, RoleMaster!E:E, RoleMaster!A:A, "", 0, 1)</f>
        <v>Servicemen</v>
      </c>
      <c r="D265" s="17" t="str">
        <f t="array" ref="D265">XLOOKUP(B265, RoleMaster!E:E, RoleMaster!C:C, "", 0, 1)</f>
        <v>RT Serviceman</v>
      </c>
      <c r="E265" s="18"/>
      <c r="F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</row>
    <row r="266">
      <c r="A266" s="20">
        <v>309964.0</v>
      </c>
      <c r="B266" s="17" t="s">
        <v>404</v>
      </c>
      <c r="C266" s="18" t="str">
        <f t="array" ref="C266">XLOOKUP(B266, RoleMaster!E:E, RoleMaster!A:A, "", 0, 1)</f>
        <v>Servicemen</v>
      </c>
      <c r="D266" s="17" t="str">
        <f t="array" ref="D266">XLOOKUP(B266, RoleMaster!E:E, RoleMaster!C:C, "", 0, 1)</f>
        <v>RT Serviceman</v>
      </c>
      <c r="E266" s="18"/>
      <c r="F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</row>
    <row r="267">
      <c r="A267" s="20">
        <v>309975.0</v>
      </c>
      <c r="B267" s="17" t="s">
        <v>404</v>
      </c>
      <c r="C267" s="18" t="str">
        <f t="array" ref="C267">XLOOKUP(B267, RoleMaster!E:E, RoleMaster!A:A, "", 0, 1)</f>
        <v>Servicemen</v>
      </c>
      <c r="D267" s="17" t="str">
        <f t="array" ref="D267">XLOOKUP(B267, RoleMaster!E:E, RoleMaster!C:C, "", 0, 1)</f>
        <v>RT Serviceman</v>
      </c>
      <c r="E267" s="18"/>
      <c r="F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</row>
    <row r="268">
      <c r="A268" s="20">
        <v>309901.0</v>
      </c>
      <c r="B268" s="17" t="s">
        <v>405</v>
      </c>
      <c r="C268" s="18" t="str">
        <f t="array" ref="C268">XLOOKUP(B268, RoleMaster!E:E, RoleMaster!A:A, "", 0, 1)</f>
        <v>Servicemen</v>
      </c>
      <c r="D268" s="17" t="str">
        <f t="array" ref="D268">XLOOKUP(B268, RoleMaster!E:E, RoleMaster!C:C, "", 0, 1)</f>
        <v>OTR Serviceman</v>
      </c>
      <c r="E268" s="18"/>
      <c r="F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</row>
    <row r="269">
      <c r="A269" s="20">
        <v>309590.0</v>
      </c>
      <c r="B269" s="17" t="s">
        <v>405</v>
      </c>
      <c r="C269" s="18" t="str">
        <f t="array" ref="C269">XLOOKUP(B269, RoleMaster!E:E, RoleMaster!A:A, "", 0, 1)</f>
        <v>Servicemen</v>
      </c>
      <c r="D269" s="17" t="str">
        <f t="array" ref="D269">XLOOKUP(B269, RoleMaster!E:E, RoleMaster!C:C, "", 0, 1)</f>
        <v>OTR Serviceman</v>
      </c>
      <c r="E269" s="18"/>
      <c r="F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</row>
    <row r="270">
      <c r="A270" s="20">
        <v>309894.0</v>
      </c>
      <c r="B270" s="17" t="s">
        <v>405</v>
      </c>
      <c r="C270" s="18" t="str">
        <f t="array" ref="C270">XLOOKUP(B270, RoleMaster!E:E, RoleMaster!A:A, "", 0, 1)</f>
        <v>Servicemen</v>
      </c>
      <c r="D270" s="17" t="str">
        <f t="array" ref="D270">XLOOKUP(B270, RoleMaster!E:E, RoleMaster!C:C, "", 0, 1)</f>
        <v>OTR Serviceman</v>
      </c>
      <c r="E270" s="18"/>
      <c r="F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</row>
    <row r="271">
      <c r="A271" s="22">
        <v>310267.0</v>
      </c>
      <c r="B271" s="23" t="s">
        <v>406</v>
      </c>
      <c r="C271" s="18" t="str">
        <f t="array" ref="C271">XLOOKUP(B271, RoleMaster!E:E, RoleMaster!A:A, "", 0, 1)</f>
        <v>Servicemen</v>
      </c>
      <c r="D271" s="17" t="str">
        <f t="array" ref="D271">XLOOKUP(B271, RoleMaster!E:E, RoleMaster!C:C, "", 0, 1)</f>
        <v>Truck Serviceman</v>
      </c>
      <c r="E271" s="18"/>
      <c r="F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</row>
    <row r="272">
      <c r="A272" s="22">
        <v>9736.0</v>
      </c>
      <c r="B272" s="23" t="s">
        <v>406</v>
      </c>
      <c r="C272" s="18" t="str">
        <f t="array" ref="C272">XLOOKUP(B272, RoleMaster!E:E, RoleMaster!A:A, "", 0, 1)</f>
        <v>Servicemen</v>
      </c>
      <c r="D272" s="17" t="str">
        <f t="array" ref="D272">XLOOKUP(B272, RoleMaster!E:E, RoleMaster!C:C, "", 0, 1)</f>
        <v>Truck Serviceman</v>
      </c>
      <c r="E272" s="18"/>
      <c r="F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</row>
    <row r="273">
      <c r="A273" s="21">
        <v>309358.0</v>
      </c>
      <c r="B273" s="23" t="s">
        <v>406</v>
      </c>
      <c r="C273" s="18" t="str">
        <f t="array" ref="C273">XLOOKUP(B273, RoleMaster!E:E, RoleMaster!A:A, "", 0, 1)</f>
        <v>Servicemen</v>
      </c>
      <c r="D273" s="17" t="str">
        <f t="array" ref="D273">XLOOKUP(B273, RoleMaster!E:E, RoleMaster!C:C, "", 0, 1)</f>
        <v>Truck Serviceman</v>
      </c>
      <c r="E273" s="18"/>
      <c r="F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</row>
    <row r="274">
      <c r="A274" s="24">
        <v>309142.0</v>
      </c>
      <c r="B274" s="23" t="s">
        <v>406</v>
      </c>
      <c r="C274" s="18" t="str">
        <f t="array" ref="C274">XLOOKUP(B274, RoleMaster!E:E, RoleMaster!A:A, "", 0, 1)</f>
        <v>Servicemen</v>
      </c>
      <c r="D274" s="17" t="str">
        <f t="array" ref="D274">XLOOKUP(B274, RoleMaster!E:E, RoleMaster!C:C, "", 0, 1)</f>
        <v>Truck Serviceman</v>
      </c>
      <c r="E274" s="18"/>
      <c r="F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</row>
    <row r="275">
      <c r="A275" s="25">
        <v>310155.0</v>
      </c>
      <c r="B275" s="23" t="s">
        <v>406</v>
      </c>
      <c r="C275" s="18" t="str">
        <f t="array" ref="C275">XLOOKUP(B275, RoleMaster!E:E, RoleMaster!A:A, "", 0, 1)</f>
        <v>Servicemen</v>
      </c>
      <c r="D275" s="17" t="str">
        <f t="array" ref="D275">XLOOKUP(B275, RoleMaster!E:E, RoleMaster!C:C, "", 0, 1)</f>
        <v>Truck Serviceman</v>
      </c>
      <c r="E275" s="18"/>
      <c r="F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</row>
    <row r="276">
      <c r="A276" s="25">
        <v>310182.0</v>
      </c>
      <c r="B276" s="23" t="s">
        <v>406</v>
      </c>
      <c r="C276" s="18" t="str">
        <f t="array" ref="C276">XLOOKUP(B276, RoleMaster!E:E, RoleMaster!A:A, "", 0, 1)</f>
        <v>Servicemen</v>
      </c>
      <c r="D276" s="17" t="str">
        <f t="array" ref="D276">XLOOKUP(B276, RoleMaster!E:E, RoleMaster!C:C, "", 0, 1)</f>
        <v>Truck Serviceman</v>
      </c>
      <c r="E276" s="18"/>
      <c r="F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</row>
    <row r="277">
      <c r="A277" s="20">
        <v>309875.0</v>
      </c>
      <c r="B277" s="23" t="s">
        <v>406</v>
      </c>
      <c r="C277" s="18" t="str">
        <f t="array" ref="C277">XLOOKUP(B277, RoleMaster!E:E, RoleMaster!A:A, "", 0, 1)</f>
        <v>Servicemen</v>
      </c>
      <c r="D277" s="17" t="str">
        <f t="array" ref="D277">XLOOKUP(B277, RoleMaster!E:E, RoleMaster!C:C, "", 0, 1)</f>
        <v>Truck Serviceman</v>
      </c>
      <c r="E277" s="18"/>
      <c r="F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</row>
    <row r="278">
      <c r="A278" s="16">
        <v>309914.0</v>
      </c>
      <c r="B278" s="23" t="s">
        <v>406</v>
      </c>
      <c r="C278" s="18" t="str">
        <f t="array" ref="C278">XLOOKUP(B278, RoleMaster!E:E, RoleMaster!A:A, "", 0, 1)</f>
        <v>Servicemen</v>
      </c>
      <c r="D278" s="17" t="str">
        <f t="array" ref="D278">XLOOKUP(B278, RoleMaster!E:E, RoleMaster!C:C, "", 0, 1)</f>
        <v>Truck Serviceman</v>
      </c>
      <c r="E278" s="18"/>
      <c r="F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</row>
    <row r="279">
      <c r="A279" s="25">
        <v>310263.0</v>
      </c>
      <c r="B279" s="23" t="s">
        <v>406</v>
      </c>
      <c r="C279" s="18" t="str">
        <f t="array" ref="C279">XLOOKUP(B279, RoleMaster!E:E, RoleMaster!A:A, "", 0, 1)</f>
        <v>Servicemen</v>
      </c>
      <c r="D279" s="17" t="str">
        <f t="array" ref="D279">XLOOKUP(B279, RoleMaster!E:E, RoleMaster!C:C, "", 0, 1)</f>
        <v>Truck Serviceman</v>
      </c>
      <c r="E279" s="18"/>
      <c r="F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</row>
    <row r="280">
      <c r="A280" s="26">
        <v>309785.0</v>
      </c>
      <c r="B280" s="23" t="s">
        <v>406</v>
      </c>
      <c r="C280" s="18" t="str">
        <f t="array" ref="C280">XLOOKUP(B280, RoleMaster!E:E, RoleMaster!A:A, "", 0, 1)</f>
        <v>Servicemen</v>
      </c>
      <c r="D280" s="17" t="str">
        <f t="array" ref="D280">XLOOKUP(B280, RoleMaster!E:E, RoleMaster!C:C, "", 0, 1)</f>
        <v>Truck Serviceman</v>
      </c>
      <c r="E280" s="18"/>
      <c r="F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</row>
    <row r="281">
      <c r="A281" s="16">
        <v>310262.0</v>
      </c>
      <c r="B281" s="23" t="s">
        <v>406</v>
      </c>
      <c r="C281" s="18" t="str">
        <f t="array" ref="C281">XLOOKUP(B281, RoleMaster!E:E, RoleMaster!A:A, "", 0, 1)</f>
        <v>Servicemen</v>
      </c>
      <c r="D281" s="17" t="str">
        <f t="array" ref="D281">XLOOKUP(B281, RoleMaster!E:E, RoleMaster!C:C, "", 0, 1)</f>
        <v>Truck Serviceman</v>
      </c>
      <c r="E281" s="18"/>
      <c r="F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</row>
    <row r="282">
      <c r="A282" s="25">
        <v>310173.0</v>
      </c>
      <c r="B282" s="23" t="s">
        <v>406</v>
      </c>
      <c r="C282" s="18" t="str">
        <f t="array" ref="C282">XLOOKUP(B282, RoleMaster!E:E, RoleMaster!A:A, "", 0, 1)</f>
        <v>Servicemen</v>
      </c>
      <c r="D282" s="17" t="str">
        <f t="array" ref="D282">XLOOKUP(B282, RoleMaster!E:E, RoleMaster!C:C, "", 0, 1)</f>
        <v>Truck Serviceman</v>
      </c>
      <c r="E282" s="18"/>
      <c r="F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</row>
    <row r="283">
      <c r="A283" s="20">
        <v>308850.0</v>
      </c>
      <c r="B283" s="23" t="s">
        <v>406</v>
      </c>
      <c r="C283" s="18" t="str">
        <f t="array" ref="C283">XLOOKUP(B283, RoleMaster!E:E, RoleMaster!A:A, "", 0, 1)</f>
        <v>Servicemen</v>
      </c>
      <c r="D283" s="17" t="str">
        <f t="array" ref="D283">XLOOKUP(B283, RoleMaster!E:E, RoleMaster!C:C, "", 0, 1)</f>
        <v>Truck Serviceman</v>
      </c>
      <c r="E283" s="18"/>
      <c r="F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</row>
    <row r="284">
      <c r="A284" s="26">
        <v>309805.0</v>
      </c>
      <c r="B284" s="23" t="s">
        <v>406</v>
      </c>
      <c r="C284" s="18" t="str">
        <f t="array" ref="C284">XLOOKUP(B284, RoleMaster!E:E, RoleMaster!A:A, "", 0, 1)</f>
        <v>Servicemen</v>
      </c>
      <c r="D284" s="17" t="str">
        <f t="array" ref="D284">XLOOKUP(B284, RoleMaster!E:E, RoleMaster!C:C, "", 0, 1)</f>
        <v>Truck Serviceman</v>
      </c>
      <c r="E284" s="18"/>
      <c r="F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</row>
    <row r="285">
      <c r="A285" s="20">
        <v>309784.0</v>
      </c>
      <c r="B285" s="23" t="s">
        <v>406</v>
      </c>
      <c r="C285" s="18" t="str">
        <f t="array" ref="C285">XLOOKUP(B285, RoleMaster!E:E, RoleMaster!A:A, "", 0, 1)</f>
        <v>Servicemen</v>
      </c>
      <c r="D285" s="17" t="str">
        <f t="array" ref="D285">XLOOKUP(B285, RoleMaster!E:E, RoleMaster!C:C, "", 0, 1)</f>
        <v>Truck Serviceman</v>
      </c>
      <c r="E285" s="18"/>
      <c r="F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</row>
    <row r="286">
      <c r="A286" s="20">
        <v>309798.0</v>
      </c>
      <c r="B286" s="23" t="s">
        <v>406</v>
      </c>
      <c r="C286" s="18" t="str">
        <f t="array" ref="C286">XLOOKUP(B286, RoleMaster!E:E, RoleMaster!A:A, "", 0, 1)</f>
        <v>Servicemen</v>
      </c>
      <c r="D286" s="17" t="str">
        <f t="array" ref="D286">XLOOKUP(B286, RoleMaster!E:E, RoleMaster!C:C, "", 0, 1)</f>
        <v>Truck Serviceman</v>
      </c>
      <c r="E286" s="18"/>
      <c r="F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</row>
    <row r="287">
      <c r="A287" s="20">
        <v>308686.0</v>
      </c>
      <c r="B287" s="23" t="s">
        <v>406</v>
      </c>
      <c r="C287" s="18" t="str">
        <f t="array" ref="C287">XLOOKUP(B287, RoleMaster!E:E, RoleMaster!A:A, "", 0, 1)</f>
        <v>Servicemen</v>
      </c>
      <c r="D287" s="17" t="str">
        <f t="array" ref="D287">XLOOKUP(B287, RoleMaster!E:E, RoleMaster!C:C, "", 0, 1)</f>
        <v>Truck Serviceman</v>
      </c>
      <c r="E287" s="18"/>
      <c r="F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</row>
    <row r="288">
      <c r="A288" s="20">
        <v>309737.0</v>
      </c>
      <c r="B288" s="23" t="s">
        <v>406</v>
      </c>
      <c r="C288" s="18" t="str">
        <f t="array" ref="C288">XLOOKUP(B288, RoleMaster!E:E, RoleMaster!A:A, "", 0, 1)</f>
        <v>Servicemen</v>
      </c>
      <c r="D288" s="17" t="str">
        <f t="array" ref="D288">XLOOKUP(B288, RoleMaster!E:E, RoleMaster!C:C, "", 0, 1)</f>
        <v>Truck Serviceman</v>
      </c>
      <c r="E288" s="18"/>
      <c r="F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</row>
    <row r="289">
      <c r="A289" s="20">
        <v>309683.0</v>
      </c>
      <c r="B289" s="23" t="s">
        <v>406</v>
      </c>
      <c r="C289" s="18" t="str">
        <f t="array" ref="C289">XLOOKUP(B289, RoleMaster!E:E, RoleMaster!A:A, "", 0, 1)</f>
        <v>Servicemen</v>
      </c>
      <c r="D289" s="17" t="str">
        <f t="array" ref="D289">XLOOKUP(B289, RoleMaster!E:E, RoleMaster!C:C, "", 0, 1)</f>
        <v>Truck Serviceman</v>
      </c>
      <c r="E289" s="18"/>
      <c r="F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</row>
    <row r="290">
      <c r="A290" s="20">
        <v>309795.0</v>
      </c>
      <c r="B290" s="23" t="s">
        <v>406</v>
      </c>
      <c r="C290" s="18" t="str">
        <f t="array" ref="C290">XLOOKUP(B290, RoleMaster!E:E, RoleMaster!A:A, "", 0, 1)</f>
        <v>Servicemen</v>
      </c>
      <c r="D290" s="17" t="str">
        <f t="array" ref="D290">XLOOKUP(B290, RoleMaster!E:E, RoleMaster!C:C, "", 0, 1)</f>
        <v>Truck Serviceman</v>
      </c>
      <c r="E290" s="18"/>
      <c r="F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</row>
    <row r="291">
      <c r="A291" s="24">
        <v>310154.0</v>
      </c>
      <c r="B291" s="23" t="s">
        <v>406</v>
      </c>
      <c r="C291" s="18" t="str">
        <f t="array" ref="C291">XLOOKUP(B291, RoleMaster!E:E, RoleMaster!A:A, "", 0, 1)</f>
        <v>Servicemen</v>
      </c>
      <c r="D291" s="17" t="str">
        <f t="array" ref="D291">XLOOKUP(B291, RoleMaster!E:E, RoleMaster!C:C, "", 0, 1)</f>
        <v>Truck Serviceman</v>
      </c>
      <c r="E291" s="18"/>
      <c r="F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</row>
    <row r="292">
      <c r="A292" s="26">
        <v>309854.0</v>
      </c>
      <c r="B292" s="23" t="s">
        <v>406</v>
      </c>
      <c r="C292" s="18" t="str">
        <f t="array" ref="C292">XLOOKUP(B292, RoleMaster!E:E, RoleMaster!A:A, "", 0, 1)</f>
        <v>Servicemen</v>
      </c>
      <c r="D292" s="17" t="str">
        <f t="array" ref="D292">XLOOKUP(B292, RoleMaster!E:E, RoleMaster!C:C, "", 0, 1)</f>
        <v>Truck Serviceman</v>
      </c>
      <c r="E292" s="18"/>
      <c r="F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</row>
    <row r="293">
      <c r="A293" s="20">
        <v>300230.0</v>
      </c>
      <c r="B293" s="23" t="s">
        <v>406</v>
      </c>
      <c r="C293" s="18" t="str">
        <f t="array" ref="C293">XLOOKUP(B293, RoleMaster!E:E, RoleMaster!A:A, "", 0, 1)</f>
        <v>Servicemen</v>
      </c>
      <c r="D293" s="17" t="str">
        <f t="array" ref="D293">XLOOKUP(B293, RoleMaster!E:E, RoleMaster!C:C, "", 0, 1)</f>
        <v>Truck Serviceman</v>
      </c>
      <c r="E293" s="18"/>
      <c r="F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</row>
    <row r="294">
      <c r="A294" s="20">
        <v>308752.0</v>
      </c>
      <c r="B294" s="23" t="s">
        <v>406</v>
      </c>
      <c r="C294" s="18" t="str">
        <f t="array" ref="C294">XLOOKUP(B294, RoleMaster!E:E, RoleMaster!A:A, "", 0, 1)</f>
        <v>Servicemen</v>
      </c>
      <c r="D294" s="17" t="str">
        <f t="array" ref="D294">XLOOKUP(B294, RoleMaster!E:E, RoleMaster!C:C, "", 0, 1)</f>
        <v>Truck Serviceman</v>
      </c>
      <c r="E294" s="18"/>
      <c r="F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</row>
    <row r="295">
      <c r="A295" s="20">
        <v>309542.0</v>
      </c>
      <c r="B295" s="23" t="s">
        <v>406</v>
      </c>
      <c r="C295" s="18" t="str">
        <f t="array" ref="C295">XLOOKUP(B295, RoleMaster!E:E, RoleMaster!A:A, "", 0, 1)</f>
        <v>Servicemen</v>
      </c>
      <c r="D295" s="17" t="str">
        <f t="array" ref="D295">XLOOKUP(B295, RoleMaster!E:E, RoleMaster!C:C, "", 0, 1)</f>
        <v>Truck Serviceman</v>
      </c>
      <c r="E295" s="18"/>
      <c r="F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</row>
    <row r="296">
      <c r="A296" s="20">
        <v>309609.0</v>
      </c>
      <c r="B296" s="23" t="s">
        <v>406</v>
      </c>
      <c r="C296" s="18" t="str">
        <f t="array" ref="C296">XLOOKUP(B296, RoleMaster!E:E, RoleMaster!A:A, "", 0, 1)</f>
        <v>Servicemen</v>
      </c>
      <c r="D296" s="17" t="str">
        <f t="array" ref="D296">XLOOKUP(B296, RoleMaster!E:E, RoleMaster!C:C, "", 0, 1)</f>
        <v>Truck Serviceman</v>
      </c>
      <c r="E296" s="18"/>
      <c r="F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</row>
    <row r="297">
      <c r="A297" s="25">
        <v>310065.0</v>
      </c>
      <c r="B297" s="23" t="s">
        <v>406</v>
      </c>
      <c r="C297" s="18" t="str">
        <f t="array" ref="C297">XLOOKUP(B297, RoleMaster!E:E, RoleMaster!A:A, "", 0, 1)</f>
        <v>Servicemen</v>
      </c>
      <c r="D297" s="17" t="str">
        <f t="array" ref="D297">XLOOKUP(B297, RoleMaster!E:E, RoleMaster!C:C, "", 0, 1)</f>
        <v>Truck Serviceman</v>
      </c>
      <c r="E297" s="18"/>
      <c r="F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</row>
    <row r="298">
      <c r="A298" s="20">
        <v>309331.0</v>
      </c>
      <c r="B298" s="23" t="s">
        <v>406</v>
      </c>
      <c r="C298" s="18" t="str">
        <f t="array" ref="C298">XLOOKUP(B298, RoleMaster!E:E, RoleMaster!A:A, "", 0, 1)</f>
        <v>Servicemen</v>
      </c>
      <c r="D298" s="17" t="str">
        <f t="array" ref="D298">XLOOKUP(B298, RoleMaster!E:E, RoleMaster!C:C, "", 0, 1)</f>
        <v>Truck Serviceman</v>
      </c>
      <c r="E298" s="18"/>
      <c r="F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</row>
    <row r="299">
      <c r="A299" s="25">
        <v>310258.0</v>
      </c>
      <c r="B299" s="23" t="s">
        <v>406</v>
      </c>
      <c r="C299" s="18" t="str">
        <f t="array" ref="C299">XLOOKUP(B299, RoleMaster!E:E, RoleMaster!A:A, "", 0, 1)</f>
        <v>Servicemen</v>
      </c>
      <c r="D299" s="17" t="str">
        <f t="array" ref="D299">XLOOKUP(B299, RoleMaster!E:E, RoleMaster!C:C, "", 0, 1)</f>
        <v>Truck Serviceman</v>
      </c>
      <c r="E299" s="18"/>
      <c r="F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</row>
    <row r="300">
      <c r="A300" s="20">
        <v>309251.0</v>
      </c>
      <c r="B300" s="23" t="s">
        <v>406</v>
      </c>
      <c r="C300" s="18" t="str">
        <f t="array" ref="C300">XLOOKUP(B300, RoleMaster!E:E, RoleMaster!A:A, "", 0, 1)</f>
        <v>Servicemen</v>
      </c>
      <c r="D300" s="17" t="str">
        <f t="array" ref="D300">XLOOKUP(B300, RoleMaster!E:E, RoleMaster!C:C, "", 0, 1)</f>
        <v>Truck Serviceman</v>
      </c>
      <c r="E300" s="18"/>
      <c r="F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</row>
    <row r="301">
      <c r="A301" s="16">
        <v>309837.0</v>
      </c>
      <c r="B301" s="23" t="s">
        <v>406</v>
      </c>
      <c r="C301" s="18" t="str">
        <f t="array" ref="C301">XLOOKUP(B301, RoleMaster!E:E, RoleMaster!A:A, "", 0, 1)</f>
        <v>Servicemen</v>
      </c>
      <c r="D301" s="17" t="str">
        <f t="array" ref="D301">XLOOKUP(B301, RoleMaster!E:E, RoleMaster!C:C, "", 0, 1)</f>
        <v>Truck Serviceman</v>
      </c>
      <c r="E301" s="18"/>
      <c r="F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</row>
    <row r="302">
      <c r="A302" s="25">
        <v>310255.0</v>
      </c>
      <c r="B302" s="23" t="s">
        <v>406</v>
      </c>
      <c r="C302" s="18" t="str">
        <f t="array" ref="C302">XLOOKUP(B302, RoleMaster!E:E, RoleMaster!A:A, "", 0, 1)</f>
        <v>Servicemen</v>
      </c>
      <c r="D302" s="17" t="str">
        <f t="array" ref="D302">XLOOKUP(B302, RoleMaster!E:E, RoleMaster!C:C, "", 0, 1)</f>
        <v>Truck Serviceman</v>
      </c>
      <c r="E302" s="18"/>
      <c r="F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</row>
    <row r="303">
      <c r="A303" s="25">
        <v>300334.0</v>
      </c>
      <c r="B303" s="23" t="s">
        <v>406</v>
      </c>
      <c r="C303" s="18" t="str">
        <f t="array" ref="C303">XLOOKUP(B303, RoleMaster!E:E, RoleMaster!A:A, "", 0, 1)</f>
        <v>Servicemen</v>
      </c>
      <c r="D303" s="17" t="str">
        <f t="array" ref="D303">XLOOKUP(B303, RoleMaster!E:E, RoleMaster!C:C, "", 0, 1)</f>
        <v>Truck Serviceman</v>
      </c>
      <c r="E303" s="18"/>
      <c r="F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</row>
    <row r="304">
      <c r="A304" s="25">
        <v>310031.0</v>
      </c>
      <c r="B304" s="23" t="s">
        <v>406</v>
      </c>
      <c r="C304" s="18" t="str">
        <f t="array" ref="C304">XLOOKUP(B304, RoleMaster!E:E, RoleMaster!A:A, "", 0, 1)</f>
        <v>Servicemen</v>
      </c>
      <c r="D304" s="17" t="str">
        <f t="array" ref="D304">XLOOKUP(B304, RoleMaster!E:E, RoleMaster!C:C, "", 0, 1)</f>
        <v>Truck Serviceman</v>
      </c>
      <c r="E304" s="18"/>
      <c r="F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</row>
    <row r="305">
      <c r="A305" s="20">
        <v>308819.0</v>
      </c>
      <c r="B305" s="23" t="s">
        <v>406</v>
      </c>
      <c r="C305" s="18" t="str">
        <f t="array" ref="C305">XLOOKUP(B305, RoleMaster!E:E, RoleMaster!A:A, "", 0, 1)</f>
        <v>Servicemen</v>
      </c>
      <c r="D305" s="17" t="str">
        <f t="array" ref="D305">XLOOKUP(B305, RoleMaster!E:E, RoleMaster!C:C, "", 0, 1)</f>
        <v>Truck Serviceman</v>
      </c>
      <c r="E305" s="18"/>
      <c r="F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</row>
    <row r="306">
      <c r="A306" s="16">
        <v>310504.0</v>
      </c>
      <c r="B306" s="23" t="s">
        <v>406</v>
      </c>
      <c r="C306" s="18" t="str">
        <f t="array" ref="C306">XLOOKUP(B306, RoleMaster!E:E, RoleMaster!A:A, "", 0, 1)</f>
        <v>Servicemen</v>
      </c>
      <c r="D306" s="17" t="str">
        <f t="array" ref="D306">XLOOKUP(B306, RoleMaster!E:E, RoleMaster!C:C, "", 0, 1)</f>
        <v>Truck Serviceman</v>
      </c>
      <c r="E306" s="18"/>
      <c r="F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</row>
    <row r="307">
      <c r="A307" s="20">
        <v>308972.0</v>
      </c>
      <c r="B307" s="23" t="s">
        <v>406</v>
      </c>
      <c r="C307" s="18" t="str">
        <f t="array" ref="C307">XLOOKUP(B307, RoleMaster!E:E, RoleMaster!A:A, "", 0, 1)</f>
        <v>Servicemen</v>
      </c>
      <c r="D307" s="17" t="str">
        <f t="array" ref="D307">XLOOKUP(B307, RoleMaster!E:E, RoleMaster!C:C, "", 0, 1)</f>
        <v>Truck Serviceman</v>
      </c>
      <c r="E307" s="18"/>
      <c r="F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</row>
    <row r="308">
      <c r="A308" s="21">
        <v>308822.0</v>
      </c>
      <c r="B308" s="23" t="s">
        <v>406</v>
      </c>
      <c r="C308" s="18" t="str">
        <f t="array" ref="C308">XLOOKUP(B308, RoleMaster!E:E, RoleMaster!A:A, "", 0, 1)</f>
        <v>Servicemen</v>
      </c>
      <c r="D308" s="17" t="str">
        <f t="array" ref="D308">XLOOKUP(B308, RoleMaster!E:E, RoleMaster!C:C, "", 0, 1)</f>
        <v>Truck Serviceman</v>
      </c>
      <c r="E308" s="18"/>
      <c r="F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</row>
    <row r="309">
      <c r="A309" s="20">
        <v>308838.0</v>
      </c>
      <c r="B309" s="23" t="s">
        <v>406</v>
      </c>
      <c r="C309" s="18" t="str">
        <f t="array" ref="C309">XLOOKUP(B309, RoleMaster!E:E, RoleMaster!A:A, "", 0, 1)</f>
        <v>Servicemen</v>
      </c>
      <c r="D309" s="17" t="str">
        <f t="array" ref="D309">XLOOKUP(B309, RoleMaster!E:E, RoleMaster!C:C, "", 0, 1)</f>
        <v>Truck Serviceman</v>
      </c>
      <c r="E309" s="18"/>
      <c r="F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</row>
    <row r="310">
      <c r="A310" s="20">
        <v>308956.0</v>
      </c>
      <c r="B310" s="23" t="s">
        <v>406</v>
      </c>
      <c r="C310" s="18" t="str">
        <f t="array" ref="C310">XLOOKUP(B310, RoleMaster!E:E, RoleMaster!A:A, "", 0, 1)</f>
        <v>Servicemen</v>
      </c>
      <c r="D310" s="17" t="str">
        <f t="array" ref="D310">XLOOKUP(B310, RoleMaster!E:E, RoleMaster!C:C, "", 0, 1)</f>
        <v>Truck Serviceman</v>
      </c>
      <c r="E310" s="18"/>
      <c r="F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</row>
    <row r="311">
      <c r="A311" s="16">
        <v>310487.0</v>
      </c>
      <c r="B311" s="23" t="s">
        <v>406</v>
      </c>
      <c r="C311" s="18" t="str">
        <f t="array" ref="C311">XLOOKUP(B311, RoleMaster!E:E, RoleMaster!A:A, "", 0, 1)</f>
        <v>Servicemen</v>
      </c>
      <c r="D311" s="17" t="str">
        <f t="array" ref="D311">XLOOKUP(B311, RoleMaster!E:E, RoleMaster!C:C, "", 0, 1)</f>
        <v>Truck Serviceman</v>
      </c>
      <c r="E311" s="18"/>
      <c r="F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</row>
    <row r="312">
      <c r="A312" s="25">
        <v>309950.0</v>
      </c>
      <c r="B312" s="23" t="s">
        <v>406</v>
      </c>
      <c r="C312" s="18" t="str">
        <f t="array" ref="C312">XLOOKUP(B312, RoleMaster!E:E, RoleMaster!A:A, "", 0, 1)</f>
        <v>Servicemen</v>
      </c>
      <c r="D312" s="17" t="str">
        <f t="array" ref="D312">XLOOKUP(B312, RoleMaster!E:E, RoleMaster!C:C, "", 0, 1)</f>
        <v>Truck Serviceman</v>
      </c>
      <c r="E312" s="18"/>
      <c r="F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</row>
    <row r="313">
      <c r="A313" s="16">
        <v>310496.0</v>
      </c>
      <c r="B313" s="23" t="s">
        <v>406</v>
      </c>
      <c r="C313" s="18" t="str">
        <f t="array" ref="C313">XLOOKUP(B313, RoleMaster!E:E, RoleMaster!A:A, "", 0, 1)</f>
        <v>Servicemen</v>
      </c>
      <c r="D313" s="17" t="str">
        <f t="array" ref="D313">XLOOKUP(B313, RoleMaster!E:E, RoleMaster!C:C, "", 0, 1)</f>
        <v>Truck Serviceman</v>
      </c>
      <c r="E313" s="18"/>
      <c r="F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</row>
    <row r="314">
      <c r="A314" s="16">
        <v>310493.0</v>
      </c>
      <c r="B314" s="23" t="s">
        <v>406</v>
      </c>
      <c r="C314" s="18" t="str">
        <f t="array" ref="C314">XLOOKUP(B314, RoleMaster!E:E, RoleMaster!A:A, "", 0, 1)</f>
        <v>Servicemen</v>
      </c>
      <c r="D314" s="17" t="str">
        <f t="array" ref="D314">XLOOKUP(B314, RoleMaster!E:E, RoleMaster!C:C, "", 0, 1)</f>
        <v>Truck Serviceman</v>
      </c>
      <c r="E314" s="18"/>
      <c r="F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</row>
    <row r="315">
      <c r="A315" s="25">
        <v>9349.0</v>
      </c>
      <c r="B315" s="23" t="s">
        <v>406</v>
      </c>
      <c r="C315" s="18" t="str">
        <f t="array" ref="C315">XLOOKUP(B315, RoleMaster!E:E, RoleMaster!A:A, "", 0, 1)</f>
        <v>Servicemen</v>
      </c>
      <c r="D315" s="17" t="str">
        <f t="array" ref="D315">XLOOKUP(B315, RoleMaster!E:E, RoleMaster!C:C, "", 0, 1)</f>
        <v>Truck Serviceman</v>
      </c>
      <c r="E315" s="18"/>
      <c r="F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</row>
    <row r="316">
      <c r="A316" s="16">
        <v>310037.0</v>
      </c>
      <c r="B316" s="23" t="s">
        <v>406</v>
      </c>
      <c r="C316" s="18" t="str">
        <f t="array" ref="C316">XLOOKUP(B316, RoleMaster!E:E, RoleMaster!A:A, "", 0, 1)</f>
        <v>Servicemen</v>
      </c>
      <c r="D316" s="17" t="str">
        <f t="array" ref="D316">XLOOKUP(B316, RoleMaster!E:E, RoleMaster!C:C, "", 0, 1)</f>
        <v>Truck Serviceman</v>
      </c>
      <c r="E316" s="18"/>
      <c r="F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</row>
    <row r="317">
      <c r="A317" s="20">
        <v>309676.0</v>
      </c>
      <c r="B317" s="23" t="s">
        <v>406</v>
      </c>
      <c r="C317" s="18" t="str">
        <f t="array" ref="C317">XLOOKUP(B317, RoleMaster!E:E, RoleMaster!A:A, "", 0, 1)</f>
        <v>Servicemen</v>
      </c>
      <c r="D317" s="17" t="str">
        <f t="array" ref="D317">XLOOKUP(B317, RoleMaster!E:E, RoleMaster!C:C, "", 0, 1)</f>
        <v>Truck Serviceman</v>
      </c>
      <c r="E317" s="18"/>
      <c r="F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</row>
    <row r="318">
      <c r="A318" s="25">
        <v>309946.0</v>
      </c>
      <c r="B318" s="23" t="s">
        <v>406</v>
      </c>
      <c r="C318" s="18" t="str">
        <f t="array" ref="C318">XLOOKUP(B318, RoleMaster!E:E, RoleMaster!A:A, "", 0, 1)</f>
        <v>Servicemen</v>
      </c>
      <c r="D318" s="17" t="str">
        <f t="array" ref="D318">XLOOKUP(B318, RoleMaster!E:E, RoleMaster!C:C, "", 0, 1)</f>
        <v>Truck Serviceman</v>
      </c>
      <c r="E318" s="18"/>
      <c r="F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</row>
    <row r="319">
      <c r="A319" s="25">
        <v>310506.0</v>
      </c>
      <c r="B319" s="23" t="s">
        <v>406</v>
      </c>
      <c r="C319" s="18" t="str">
        <f t="array" ref="C319">XLOOKUP(B319, RoleMaster!E:E, RoleMaster!A:A, "", 0, 1)</f>
        <v>Servicemen</v>
      </c>
      <c r="D319" s="17" t="str">
        <f t="array" ref="D319">XLOOKUP(B319, RoleMaster!E:E, RoleMaster!C:C, "", 0, 1)</f>
        <v>Truck Serviceman</v>
      </c>
      <c r="E319" s="18"/>
      <c r="F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</row>
    <row r="320">
      <c r="A320" s="20">
        <v>309501.0</v>
      </c>
      <c r="B320" s="23" t="s">
        <v>406</v>
      </c>
      <c r="C320" s="18" t="str">
        <f t="array" ref="C320">XLOOKUP(B320, RoleMaster!E:E, RoleMaster!A:A, "", 0, 1)</f>
        <v>Servicemen</v>
      </c>
      <c r="D320" s="17" t="str">
        <f t="array" ref="D320">XLOOKUP(B320, RoleMaster!E:E, RoleMaster!C:C, "", 0, 1)</f>
        <v>Truck Serviceman</v>
      </c>
      <c r="E320" s="18"/>
      <c r="F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</row>
    <row r="321">
      <c r="A321" s="20">
        <v>309040.0</v>
      </c>
      <c r="B321" s="23" t="s">
        <v>406</v>
      </c>
      <c r="C321" s="18" t="str">
        <f t="array" ref="C321">XLOOKUP(B321, RoleMaster!E:E, RoleMaster!A:A, "", 0, 1)</f>
        <v>Servicemen</v>
      </c>
      <c r="D321" s="17" t="str">
        <f t="array" ref="D321">XLOOKUP(B321, RoleMaster!E:E, RoleMaster!C:C, "", 0, 1)</f>
        <v>Truck Serviceman</v>
      </c>
      <c r="E321" s="18"/>
      <c r="F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</row>
    <row r="322">
      <c r="A322" s="25">
        <v>310268.0</v>
      </c>
      <c r="B322" s="23" t="s">
        <v>406</v>
      </c>
      <c r="C322" s="18" t="str">
        <f t="array" ref="C322">XLOOKUP(B322, RoleMaster!E:E, RoleMaster!A:A, "", 0, 1)</f>
        <v>Servicemen</v>
      </c>
      <c r="D322" s="17" t="str">
        <f t="array" ref="D322">XLOOKUP(B322, RoleMaster!E:E, RoleMaster!C:C, "", 0, 1)</f>
        <v>Truck Serviceman</v>
      </c>
      <c r="E322" s="18"/>
      <c r="F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</row>
    <row r="323">
      <c r="A323" s="27">
        <v>309878.0</v>
      </c>
      <c r="B323" s="23" t="s">
        <v>406</v>
      </c>
      <c r="C323" s="18" t="str">
        <f t="array" ref="C323">XLOOKUP(B323, RoleMaster!E:E, RoleMaster!A:A, "", 0, 1)</f>
        <v>Servicemen</v>
      </c>
      <c r="D323" s="17" t="str">
        <f t="array" ref="D323">XLOOKUP(B323, RoleMaster!E:E, RoleMaster!C:C, "", 0, 1)</f>
        <v>Truck Serviceman</v>
      </c>
      <c r="E323" s="18"/>
      <c r="F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</row>
    <row r="324">
      <c r="A324" s="27">
        <v>310175.0</v>
      </c>
      <c r="B324" s="23" t="s">
        <v>406</v>
      </c>
      <c r="C324" s="18" t="str">
        <f t="array" ref="C324">XLOOKUP(B324, RoleMaster!E:E, RoleMaster!A:A, "", 0, 1)</f>
        <v>Servicemen</v>
      </c>
      <c r="D324" s="17" t="str">
        <f t="array" ref="D324">XLOOKUP(B324, RoleMaster!E:E, RoleMaster!C:C, "", 0, 1)</f>
        <v>Truck Serviceman</v>
      </c>
      <c r="E324" s="18"/>
      <c r="F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</row>
    <row r="325">
      <c r="A325" s="28">
        <v>308686.0</v>
      </c>
      <c r="B325" s="23" t="s">
        <v>407</v>
      </c>
      <c r="C325" s="18" t="str">
        <f t="array" ref="C325">XLOOKUP(B325, RoleMaster!E:E, RoleMaster!A:A, "", 0, 1)</f>
        <v>Additional</v>
      </c>
      <c r="D325" s="17" t="str">
        <f t="array" ref="D325">XLOOKUP(B325, RoleMaster!E:E, RoleMaster!C:C, "", 0, 1)</f>
        <v>Tyre Trucker</v>
      </c>
      <c r="E325" s="18"/>
      <c r="F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</row>
    <row r="326">
      <c r="A326" s="28">
        <v>308709.0</v>
      </c>
      <c r="B326" s="23" t="s">
        <v>407</v>
      </c>
      <c r="C326" s="18" t="str">
        <f t="array" ref="C326">XLOOKUP(B326, RoleMaster!E:E, RoleMaster!A:A, "", 0, 1)</f>
        <v>Additional</v>
      </c>
      <c r="D326" s="17" t="str">
        <f t="array" ref="D326">XLOOKUP(B326, RoleMaster!E:E, RoleMaster!C:C, "", 0, 1)</f>
        <v>Tyre Trucker</v>
      </c>
      <c r="E326" s="18"/>
      <c r="F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</row>
    <row r="327">
      <c r="A327" s="28">
        <v>308712.0</v>
      </c>
      <c r="B327" s="23" t="s">
        <v>407</v>
      </c>
      <c r="C327" s="18" t="str">
        <f t="array" ref="C327">XLOOKUP(B327, RoleMaster!E:E, RoleMaster!A:A, "", 0, 1)</f>
        <v>Additional</v>
      </c>
      <c r="D327" s="17" t="str">
        <f t="array" ref="D327">XLOOKUP(B327, RoleMaster!E:E, RoleMaster!C:C, "", 0, 1)</f>
        <v>Tyre Trucker</v>
      </c>
      <c r="E327" s="18"/>
      <c r="F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</row>
    <row r="328">
      <c r="A328" s="28">
        <v>309358.0</v>
      </c>
      <c r="B328" s="23" t="s">
        <v>407</v>
      </c>
      <c r="C328" s="18" t="str">
        <f t="array" ref="C328">XLOOKUP(B328, RoleMaster!E:E, RoleMaster!A:A, "", 0, 1)</f>
        <v>Additional</v>
      </c>
      <c r="D328" s="17" t="str">
        <f t="array" ref="D328">XLOOKUP(B328, RoleMaster!E:E, RoleMaster!C:C, "", 0, 1)</f>
        <v>Tyre Trucker</v>
      </c>
      <c r="E328" s="18"/>
      <c r="F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</row>
    <row r="329">
      <c r="A329" s="28">
        <v>308752.0</v>
      </c>
      <c r="B329" s="23" t="s">
        <v>407</v>
      </c>
      <c r="C329" s="18" t="str">
        <f t="array" ref="C329">XLOOKUP(B329, RoleMaster!E:E, RoleMaster!A:A, "", 0, 1)</f>
        <v>Additional</v>
      </c>
      <c r="D329" s="17" t="str">
        <f t="array" ref="D329">XLOOKUP(B329, RoleMaster!E:E, RoleMaster!C:C, "", 0, 1)</f>
        <v>Tyre Trucker</v>
      </c>
      <c r="E329" s="18"/>
      <c r="F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</row>
    <row r="330">
      <c r="A330" s="28">
        <v>308838.0</v>
      </c>
      <c r="B330" s="23" t="s">
        <v>407</v>
      </c>
      <c r="C330" s="18" t="str">
        <f t="array" ref="C330">XLOOKUP(B330, RoleMaster!E:E, RoleMaster!A:A, "", 0, 1)</f>
        <v>Additional</v>
      </c>
      <c r="D330" s="17" t="str">
        <f t="array" ref="D330">XLOOKUP(B330, RoleMaster!E:E, RoleMaster!C:C, "", 0, 1)</f>
        <v>Tyre Trucker</v>
      </c>
      <c r="E330" s="18"/>
      <c r="F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</row>
    <row r="331">
      <c r="A331" s="28">
        <v>308819.0</v>
      </c>
      <c r="B331" s="23" t="s">
        <v>407</v>
      </c>
      <c r="C331" s="18" t="str">
        <f t="array" ref="C331">XLOOKUP(B331, RoleMaster!E:E, RoleMaster!A:A, "", 0, 1)</f>
        <v>Additional</v>
      </c>
      <c r="D331" s="17" t="str">
        <f t="array" ref="D331">XLOOKUP(B331, RoleMaster!E:E, RoleMaster!C:C, "", 0, 1)</f>
        <v>Tyre Trucker</v>
      </c>
      <c r="E331" s="18"/>
      <c r="F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</row>
    <row r="332">
      <c r="A332" s="28">
        <v>308850.0</v>
      </c>
      <c r="B332" s="23" t="s">
        <v>407</v>
      </c>
      <c r="C332" s="18" t="str">
        <f t="array" ref="C332">XLOOKUP(B332, RoleMaster!E:E, RoleMaster!A:A, "", 0, 1)</f>
        <v>Additional</v>
      </c>
      <c r="D332" s="17" t="str">
        <f t="array" ref="D332">XLOOKUP(B332, RoleMaster!E:E, RoleMaster!C:C, "", 0, 1)</f>
        <v>Tyre Trucker</v>
      </c>
      <c r="E332" s="18"/>
      <c r="F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</row>
    <row r="333">
      <c r="A333" s="28">
        <v>308822.0</v>
      </c>
      <c r="B333" s="23" t="s">
        <v>407</v>
      </c>
      <c r="C333" s="18" t="str">
        <f t="array" ref="C333">XLOOKUP(B333, RoleMaster!E:E, RoleMaster!A:A, "", 0, 1)</f>
        <v>Additional</v>
      </c>
      <c r="D333" s="17" t="str">
        <f t="array" ref="D333">XLOOKUP(B333, RoleMaster!E:E, RoleMaster!C:C, "", 0, 1)</f>
        <v>Tyre Trucker</v>
      </c>
      <c r="E333" s="18"/>
      <c r="F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</row>
    <row r="334">
      <c r="A334" s="28">
        <v>308956.0</v>
      </c>
      <c r="B334" s="23" t="s">
        <v>407</v>
      </c>
      <c r="C334" s="18" t="str">
        <f t="array" ref="C334">XLOOKUP(B334, RoleMaster!E:E, RoleMaster!A:A, "", 0, 1)</f>
        <v>Additional</v>
      </c>
      <c r="D334" s="17" t="str">
        <f t="array" ref="D334">XLOOKUP(B334, RoleMaster!E:E, RoleMaster!C:C, "", 0, 1)</f>
        <v>Tyre Trucker</v>
      </c>
      <c r="E334" s="18"/>
      <c r="F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</row>
    <row r="335">
      <c r="A335" s="28">
        <v>309040.0</v>
      </c>
      <c r="B335" s="23" t="s">
        <v>407</v>
      </c>
      <c r="C335" s="18" t="str">
        <f t="array" ref="C335">XLOOKUP(B335, RoleMaster!E:E, RoleMaster!A:A, "", 0, 1)</f>
        <v>Additional</v>
      </c>
      <c r="D335" s="17" t="str">
        <f t="array" ref="D335">XLOOKUP(B335, RoleMaster!E:E, RoleMaster!C:C, "", 0, 1)</f>
        <v>Tyre Trucker</v>
      </c>
      <c r="E335" s="18"/>
      <c r="F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</row>
    <row r="336">
      <c r="A336" s="28">
        <v>309018.0</v>
      </c>
      <c r="B336" s="23" t="s">
        <v>407</v>
      </c>
      <c r="C336" s="18" t="str">
        <f t="array" ref="C336">XLOOKUP(B336, RoleMaster!E:E, RoleMaster!A:A, "", 0, 1)</f>
        <v>Additional</v>
      </c>
      <c r="D336" s="17" t="str">
        <f t="array" ref="D336">XLOOKUP(B336, RoleMaster!E:E, RoleMaster!C:C, "", 0, 1)</f>
        <v>Tyre Trucker</v>
      </c>
      <c r="E336" s="18"/>
      <c r="F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</row>
    <row r="337">
      <c r="A337" s="28">
        <v>309189.0</v>
      </c>
      <c r="B337" s="23" t="s">
        <v>407</v>
      </c>
      <c r="C337" s="18" t="str">
        <f t="array" ref="C337">XLOOKUP(B337, RoleMaster!E:E, RoleMaster!A:A, "", 0, 1)</f>
        <v>Additional</v>
      </c>
      <c r="D337" s="17" t="str">
        <f t="array" ref="D337">XLOOKUP(B337, RoleMaster!E:E, RoleMaster!C:C, "", 0, 1)</f>
        <v>Tyre Trucker</v>
      </c>
      <c r="E337" s="18"/>
      <c r="F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</row>
    <row r="338">
      <c r="A338" s="28">
        <v>309251.0</v>
      </c>
      <c r="B338" s="23" t="s">
        <v>407</v>
      </c>
      <c r="C338" s="18" t="str">
        <f t="array" ref="C338">XLOOKUP(B338, RoleMaster!E:E, RoleMaster!A:A, "", 0, 1)</f>
        <v>Additional</v>
      </c>
      <c r="D338" s="17" t="str">
        <f t="array" ref="D338">XLOOKUP(B338, RoleMaster!E:E, RoleMaster!C:C, "", 0, 1)</f>
        <v>Tyre Trucker</v>
      </c>
      <c r="E338" s="18"/>
      <c r="F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</row>
    <row r="339">
      <c r="A339" s="28">
        <v>308972.0</v>
      </c>
      <c r="B339" s="23" t="s">
        <v>407</v>
      </c>
      <c r="C339" s="18" t="str">
        <f t="array" ref="C339">XLOOKUP(B339, RoleMaster!E:E, RoleMaster!A:A, "", 0, 1)</f>
        <v>Additional</v>
      </c>
      <c r="D339" s="17" t="str">
        <f t="array" ref="D339">XLOOKUP(B339, RoleMaster!E:E, RoleMaster!C:C, "", 0, 1)</f>
        <v>Tyre Trucker</v>
      </c>
      <c r="E339" s="18"/>
      <c r="F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</row>
    <row r="340">
      <c r="A340" s="28">
        <v>309609.0</v>
      </c>
      <c r="B340" s="23" t="s">
        <v>407</v>
      </c>
      <c r="C340" s="18" t="str">
        <f t="array" ref="C340">XLOOKUP(B340, RoleMaster!E:E, RoleMaster!A:A, "", 0, 1)</f>
        <v>Additional</v>
      </c>
      <c r="D340" s="17" t="str">
        <f t="array" ref="D340">XLOOKUP(B340, RoleMaster!E:E, RoleMaster!C:C, "", 0, 1)</f>
        <v>Tyre Trucker</v>
      </c>
      <c r="E340" s="18"/>
      <c r="F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</row>
    <row r="341">
      <c r="A341" s="28">
        <v>309041.0</v>
      </c>
      <c r="B341" s="23" t="s">
        <v>407</v>
      </c>
      <c r="C341" s="18" t="str">
        <f t="array" ref="C341">XLOOKUP(B341, RoleMaster!E:E, RoleMaster!A:A, "", 0, 1)</f>
        <v>Additional</v>
      </c>
      <c r="D341" s="17" t="str">
        <f t="array" ref="D341">XLOOKUP(B341, RoleMaster!E:E, RoleMaster!C:C, "", 0, 1)</f>
        <v>Tyre Trucker</v>
      </c>
      <c r="E341" s="18"/>
      <c r="F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</row>
    <row r="342">
      <c r="A342" s="28">
        <v>309737.0</v>
      </c>
      <c r="B342" s="23" t="s">
        <v>407</v>
      </c>
      <c r="C342" s="18" t="str">
        <f t="array" ref="C342">XLOOKUP(B342, RoleMaster!E:E, RoleMaster!A:A, "", 0, 1)</f>
        <v>Additional</v>
      </c>
      <c r="D342" s="17" t="str">
        <f t="array" ref="D342">XLOOKUP(B342, RoleMaster!E:E, RoleMaster!C:C, "", 0, 1)</f>
        <v>Tyre Trucker</v>
      </c>
      <c r="E342" s="18"/>
      <c r="F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</row>
    <row r="343">
      <c r="A343" s="28">
        <v>309501.0</v>
      </c>
      <c r="B343" s="23" t="s">
        <v>407</v>
      </c>
      <c r="C343" s="18" t="str">
        <f t="array" ref="C343">XLOOKUP(B343, RoleMaster!E:E, RoleMaster!A:A, "", 0, 1)</f>
        <v>Additional</v>
      </c>
      <c r="D343" s="17" t="str">
        <f t="array" ref="D343">XLOOKUP(B343, RoleMaster!E:E, RoleMaster!C:C, "", 0, 1)</f>
        <v>Tyre Trucker</v>
      </c>
      <c r="E343" s="18"/>
      <c r="F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</row>
    <row r="344">
      <c r="A344" s="28">
        <v>309754.0</v>
      </c>
      <c r="B344" s="23" t="s">
        <v>407</v>
      </c>
      <c r="C344" s="18" t="str">
        <f t="array" ref="C344">XLOOKUP(B344, RoleMaster!E:E, RoleMaster!A:A, "", 0, 1)</f>
        <v>Additional</v>
      </c>
      <c r="D344" s="17" t="str">
        <f t="array" ref="D344">XLOOKUP(B344, RoleMaster!E:E, RoleMaster!C:C, "", 0, 1)</f>
        <v>Tyre Trucker</v>
      </c>
      <c r="E344" s="18"/>
      <c r="F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</row>
    <row r="345">
      <c r="A345" s="28">
        <v>309798.0</v>
      </c>
      <c r="B345" s="23" t="s">
        <v>407</v>
      </c>
      <c r="C345" s="18" t="str">
        <f t="array" ref="C345">XLOOKUP(B345, RoleMaster!E:E, RoleMaster!A:A, "", 0, 1)</f>
        <v>Additional</v>
      </c>
      <c r="D345" s="17" t="str">
        <f t="array" ref="D345">XLOOKUP(B345, RoleMaster!E:E, RoleMaster!C:C, "", 0, 1)</f>
        <v>Tyre Trucker</v>
      </c>
      <c r="E345" s="18"/>
      <c r="F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</row>
    <row r="346">
      <c r="A346" s="28">
        <v>309875.0</v>
      </c>
      <c r="B346" s="23" t="s">
        <v>407</v>
      </c>
      <c r="C346" s="18" t="str">
        <f t="array" ref="C346">XLOOKUP(B346, RoleMaster!E:E, RoleMaster!A:A, "", 0, 1)</f>
        <v>Additional</v>
      </c>
      <c r="D346" s="17" t="str">
        <f t="array" ref="D346">XLOOKUP(B346, RoleMaster!E:E, RoleMaster!C:C, "", 0, 1)</f>
        <v>Tyre Trucker</v>
      </c>
      <c r="E346" s="18"/>
      <c r="F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</row>
    <row r="347">
      <c r="A347" s="28">
        <v>309601.0</v>
      </c>
      <c r="B347" s="23" t="s">
        <v>407</v>
      </c>
      <c r="C347" s="18" t="str">
        <f t="array" ref="C347">XLOOKUP(B347, RoleMaster!E:E, RoleMaster!A:A, "", 0, 1)</f>
        <v>Additional</v>
      </c>
      <c r="D347" s="17" t="str">
        <f t="array" ref="D347">XLOOKUP(B347, RoleMaster!E:E, RoleMaster!C:C, "", 0, 1)</f>
        <v>Tyre Trucker</v>
      </c>
      <c r="E347" s="18"/>
      <c r="F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</row>
    <row r="348">
      <c r="A348" s="28">
        <v>309617.0</v>
      </c>
      <c r="B348" s="23" t="s">
        <v>407</v>
      </c>
      <c r="C348" s="18" t="str">
        <f t="array" ref="C348">XLOOKUP(B348, RoleMaster!E:E, RoleMaster!A:A, "", 0, 1)</f>
        <v>Additional</v>
      </c>
      <c r="D348" s="17" t="str">
        <f t="array" ref="D348">XLOOKUP(B348, RoleMaster!E:E, RoleMaster!C:C, "", 0, 1)</f>
        <v>Tyre Trucker</v>
      </c>
      <c r="E348" s="18"/>
      <c r="F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</row>
    <row r="349">
      <c r="A349" s="28">
        <v>310009.0</v>
      </c>
      <c r="B349" s="23" t="s">
        <v>407</v>
      </c>
      <c r="C349" s="18" t="str">
        <f t="array" ref="C349">XLOOKUP(B349, RoleMaster!E:E, RoleMaster!A:A, "", 0, 1)</f>
        <v>Additional</v>
      </c>
      <c r="D349" s="17" t="str">
        <f t="array" ref="D349">XLOOKUP(B349, RoleMaster!E:E, RoleMaster!C:C, "", 0, 1)</f>
        <v>Tyre Trucker</v>
      </c>
      <c r="E349" s="18"/>
      <c r="F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</row>
    <row r="350">
      <c r="A350" s="28">
        <v>310154.0</v>
      </c>
      <c r="B350" s="23" t="s">
        <v>407</v>
      </c>
      <c r="C350" s="18" t="str">
        <f t="array" ref="C350">XLOOKUP(B350, RoleMaster!E:E, RoleMaster!A:A, "", 0, 1)</f>
        <v>Additional</v>
      </c>
      <c r="D350" s="17" t="str">
        <f t="array" ref="D350">XLOOKUP(B350, RoleMaster!E:E, RoleMaster!C:C, "", 0, 1)</f>
        <v>Tyre Trucker</v>
      </c>
      <c r="E350" s="18"/>
      <c r="F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</row>
    <row r="351">
      <c r="A351" s="28">
        <v>310147.0</v>
      </c>
      <c r="B351" s="23" t="s">
        <v>407</v>
      </c>
      <c r="C351" s="18" t="str">
        <f t="array" ref="C351">XLOOKUP(B351, RoleMaster!E:E, RoleMaster!A:A, "", 0, 1)</f>
        <v>Additional</v>
      </c>
      <c r="D351" s="17" t="str">
        <f t="array" ref="D351">XLOOKUP(B351, RoleMaster!E:E, RoleMaster!C:C, "", 0, 1)</f>
        <v>Tyre Trucker</v>
      </c>
      <c r="E351" s="18"/>
      <c r="F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</row>
    <row r="352">
      <c r="A352" s="28">
        <v>310155.0</v>
      </c>
      <c r="B352" s="23" t="s">
        <v>407</v>
      </c>
      <c r="C352" s="18" t="str">
        <f t="array" ref="C352">XLOOKUP(B352, RoleMaster!E:E, RoleMaster!A:A, "", 0, 1)</f>
        <v>Additional</v>
      </c>
      <c r="D352" s="17" t="str">
        <f t="array" ref="D352">XLOOKUP(B352, RoleMaster!E:E, RoleMaster!C:C, "", 0, 1)</f>
        <v>Tyre Trucker</v>
      </c>
      <c r="E352" s="18"/>
      <c r="F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</row>
    <row r="353">
      <c r="A353" s="28">
        <v>310182.0</v>
      </c>
      <c r="B353" s="23" t="s">
        <v>407</v>
      </c>
      <c r="C353" s="18" t="str">
        <f t="array" ref="C353">XLOOKUP(B353, RoleMaster!E:E, RoleMaster!A:A, "", 0, 1)</f>
        <v>Additional</v>
      </c>
      <c r="D353" s="17" t="str">
        <f t="array" ref="D353">XLOOKUP(B353, RoleMaster!E:E, RoleMaster!C:C, "", 0, 1)</f>
        <v>Tyre Trucker</v>
      </c>
      <c r="E353" s="18"/>
      <c r="F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</row>
    <row r="354">
      <c r="A354" s="28">
        <v>309676.0</v>
      </c>
      <c r="B354" s="23" t="s">
        <v>407</v>
      </c>
      <c r="C354" s="18" t="str">
        <f t="array" ref="C354">XLOOKUP(B354, RoleMaster!E:E, RoleMaster!A:A, "", 0, 1)</f>
        <v>Additional</v>
      </c>
      <c r="D354" s="17" t="str">
        <f t="array" ref="D354">XLOOKUP(B354, RoleMaster!E:E, RoleMaster!C:C, "", 0, 1)</f>
        <v>Tyre Trucker</v>
      </c>
      <c r="E354" s="18"/>
      <c r="F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</row>
    <row r="355">
      <c r="A355" s="28">
        <v>310268.0</v>
      </c>
      <c r="B355" s="23" t="s">
        <v>407</v>
      </c>
      <c r="C355" s="18" t="str">
        <f t="array" ref="C355">XLOOKUP(B355, RoleMaster!E:E, RoleMaster!A:A, "", 0, 1)</f>
        <v>Additional</v>
      </c>
      <c r="D355" s="17" t="str">
        <f t="array" ref="D355">XLOOKUP(B355, RoleMaster!E:E, RoleMaster!C:C, "", 0, 1)</f>
        <v>Tyre Trucker</v>
      </c>
      <c r="E355" s="18"/>
      <c r="F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</row>
    <row r="356">
      <c r="A356" s="28">
        <v>310263.0</v>
      </c>
      <c r="B356" s="23" t="s">
        <v>407</v>
      </c>
      <c r="C356" s="18" t="str">
        <f t="array" ref="C356">XLOOKUP(B356, RoleMaster!E:E, RoleMaster!A:A, "", 0, 1)</f>
        <v>Additional</v>
      </c>
      <c r="D356" s="17" t="str">
        <f t="array" ref="D356">XLOOKUP(B356, RoleMaster!E:E, RoleMaster!C:C, "", 0, 1)</f>
        <v>Tyre Trucker</v>
      </c>
      <c r="E356" s="18"/>
      <c r="F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</row>
    <row r="357">
      <c r="A357" s="28">
        <v>310262.0</v>
      </c>
      <c r="B357" s="23" t="s">
        <v>407</v>
      </c>
      <c r="C357" s="18" t="str">
        <f t="array" ref="C357">XLOOKUP(B357, RoleMaster!E:E, RoleMaster!A:A, "", 0, 1)</f>
        <v>Additional</v>
      </c>
      <c r="D357" s="17" t="str">
        <f t="array" ref="D357">XLOOKUP(B357, RoleMaster!E:E, RoleMaster!C:C, "", 0, 1)</f>
        <v>Tyre Trucker</v>
      </c>
      <c r="E357" s="18"/>
      <c r="F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</row>
    <row r="358">
      <c r="A358" s="28">
        <v>310258.0</v>
      </c>
      <c r="B358" s="23" t="s">
        <v>407</v>
      </c>
      <c r="C358" s="18" t="str">
        <f t="array" ref="C358">XLOOKUP(B358, RoleMaster!E:E, RoleMaster!A:A, "", 0, 1)</f>
        <v>Additional</v>
      </c>
      <c r="D358" s="17" t="str">
        <f t="array" ref="D358">XLOOKUP(B358, RoleMaster!E:E, RoleMaster!C:C, "", 0, 1)</f>
        <v>Tyre Trucker</v>
      </c>
      <c r="E358" s="18"/>
      <c r="F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</row>
    <row r="359">
      <c r="A359" s="28">
        <v>310267.0</v>
      </c>
      <c r="B359" s="23" t="s">
        <v>407</v>
      </c>
      <c r="C359" s="18" t="str">
        <f t="array" ref="C359">XLOOKUP(B359, RoleMaster!E:E, RoleMaster!A:A, "", 0, 1)</f>
        <v>Additional</v>
      </c>
      <c r="D359" s="17" t="str">
        <f t="array" ref="D359">XLOOKUP(B359, RoleMaster!E:E, RoleMaster!C:C, "", 0, 1)</f>
        <v>Tyre Trucker</v>
      </c>
      <c r="E359" s="18"/>
      <c r="F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</row>
    <row r="360">
      <c r="A360" s="28">
        <v>310255.0</v>
      </c>
      <c r="B360" s="23" t="s">
        <v>407</v>
      </c>
      <c r="C360" s="18" t="str">
        <f t="array" ref="C360">XLOOKUP(B360, RoleMaster!E:E, RoleMaster!A:A, "", 0, 1)</f>
        <v>Additional</v>
      </c>
      <c r="D360" s="17" t="str">
        <f t="array" ref="D360">XLOOKUP(B360, RoleMaster!E:E, RoleMaster!C:C, "", 0, 1)</f>
        <v>Tyre Trucker</v>
      </c>
      <c r="E360" s="18"/>
      <c r="F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</row>
    <row r="361">
      <c r="A361" s="28">
        <v>309744.0</v>
      </c>
      <c r="B361" s="23" t="s">
        <v>407</v>
      </c>
      <c r="C361" s="18" t="str">
        <f t="array" ref="C361">XLOOKUP(B361, RoleMaster!E:E, RoleMaster!A:A, "", 0, 1)</f>
        <v>Additional</v>
      </c>
      <c r="D361" s="17" t="str">
        <f t="array" ref="D361">XLOOKUP(B361, RoleMaster!E:E, RoleMaster!C:C, "", 0, 1)</f>
        <v>Tyre Trucker</v>
      </c>
      <c r="E361" s="18"/>
      <c r="F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</row>
    <row r="362">
      <c r="A362" s="28">
        <v>309784.0</v>
      </c>
      <c r="B362" s="23" t="s">
        <v>407</v>
      </c>
      <c r="C362" s="18" t="str">
        <f t="array" ref="C362">XLOOKUP(B362, RoleMaster!E:E, RoleMaster!A:A, "", 0, 1)</f>
        <v>Additional</v>
      </c>
      <c r="D362" s="17" t="str">
        <f t="array" ref="D362">XLOOKUP(B362, RoleMaster!E:E, RoleMaster!C:C, "", 0, 1)</f>
        <v>Tyre Trucker</v>
      </c>
      <c r="E362" s="18"/>
      <c r="F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</row>
    <row r="363">
      <c r="A363" s="28">
        <v>309785.0</v>
      </c>
      <c r="B363" s="23" t="s">
        <v>407</v>
      </c>
      <c r="C363" s="18" t="str">
        <f t="array" ref="C363">XLOOKUP(B363, RoleMaster!E:E, RoleMaster!A:A, "", 0, 1)</f>
        <v>Additional</v>
      </c>
      <c r="D363" s="17" t="str">
        <f t="array" ref="D363">XLOOKUP(B363, RoleMaster!E:E, RoleMaster!C:C, "", 0, 1)</f>
        <v>Tyre Trucker</v>
      </c>
      <c r="E363" s="18"/>
      <c r="F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</row>
    <row r="364">
      <c r="A364" s="28">
        <v>309795.0</v>
      </c>
      <c r="B364" s="23" t="s">
        <v>407</v>
      </c>
      <c r="C364" s="18" t="str">
        <f t="array" ref="C364">XLOOKUP(B364, RoleMaster!E:E, RoleMaster!A:A, "", 0, 1)</f>
        <v>Additional</v>
      </c>
      <c r="D364" s="17" t="str">
        <f t="array" ref="D364">XLOOKUP(B364, RoleMaster!E:E, RoleMaster!C:C, "", 0, 1)</f>
        <v>Tyre Trucker</v>
      </c>
      <c r="E364" s="18"/>
      <c r="F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</row>
    <row r="365">
      <c r="A365" s="28">
        <v>309805.0</v>
      </c>
      <c r="B365" s="23" t="s">
        <v>407</v>
      </c>
      <c r="C365" s="18" t="str">
        <f t="array" ref="C365">XLOOKUP(B365, RoleMaster!E:E, RoleMaster!A:A, "", 0, 1)</f>
        <v>Additional</v>
      </c>
      <c r="D365" s="17" t="str">
        <f t="array" ref="D365">XLOOKUP(B365, RoleMaster!E:E, RoleMaster!C:C, "", 0, 1)</f>
        <v>Tyre Trucker</v>
      </c>
      <c r="E365" s="18"/>
      <c r="F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</row>
    <row r="366">
      <c r="A366" s="28">
        <v>309808.0</v>
      </c>
      <c r="B366" s="23" t="s">
        <v>407</v>
      </c>
      <c r="C366" s="18" t="str">
        <f t="array" ref="C366">XLOOKUP(B366, RoleMaster!E:E, RoleMaster!A:A, "", 0, 1)</f>
        <v>Additional</v>
      </c>
      <c r="D366" s="17" t="str">
        <f t="array" ref="D366">XLOOKUP(B366, RoleMaster!E:E, RoleMaster!C:C, "", 0, 1)</f>
        <v>Tyre Trucker</v>
      </c>
      <c r="E366" s="18"/>
      <c r="F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</row>
    <row r="367">
      <c r="A367" s="28">
        <v>310173.0</v>
      </c>
      <c r="B367" s="23" t="s">
        <v>407</v>
      </c>
      <c r="C367" s="18" t="str">
        <f t="array" ref="C367">XLOOKUP(B367, RoleMaster!E:E, RoleMaster!A:A, "", 0, 1)</f>
        <v>Additional</v>
      </c>
      <c r="D367" s="17" t="str">
        <f t="array" ref="D367">XLOOKUP(B367, RoleMaster!E:E, RoleMaster!C:C, "", 0, 1)</f>
        <v>Tyre Trucker</v>
      </c>
      <c r="E367" s="18"/>
      <c r="F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</row>
    <row r="368">
      <c r="A368" s="28">
        <v>309854.0</v>
      </c>
      <c r="B368" s="23" t="s">
        <v>407</v>
      </c>
      <c r="C368" s="18" t="str">
        <f t="array" ref="C368">XLOOKUP(B368, RoleMaster!E:E, RoleMaster!A:A, "", 0, 1)</f>
        <v>Additional</v>
      </c>
      <c r="D368" s="17" t="str">
        <f t="array" ref="D368">XLOOKUP(B368, RoleMaster!E:E, RoleMaster!C:C, "", 0, 1)</f>
        <v>Tyre Trucker</v>
      </c>
      <c r="E368" s="18"/>
      <c r="F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</row>
    <row r="369">
      <c r="A369" s="28">
        <v>309837.0</v>
      </c>
      <c r="B369" s="23" t="s">
        <v>407</v>
      </c>
      <c r="C369" s="18" t="str">
        <f t="array" ref="C369">XLOOKUP(B369, RoleMaster!E:E, RoleMaster!A:A, "", 0, 1)</f>
        <v>Additional</v>
      </c>
      <c r="D369" s="17" t="str">
        <f t="array" ref="D369">XLOOKUP(B369, RoleMaster!E:E, RoleMaster!C:C, "", 0, 1)</f>
        <v>Tyre Trucker</v>
      </c>
      <c r="E369" s="18"/>
      <c r="F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</row>
    <row r="370">
      <c r="A370" s="28">
        <v>310496.0</v>
      </c>
      <c r="B370" s="23" t="s">
        <v>407</v>
      </c>
      <c r="C370" s="18" t="str">
        <f t="array" ref="C370">XLOOKUP(B370, RoleMaster!E:E, RoleMaster!A:A, "", 0, 1)</f>
        <v>Additional</v>
      </c>
      <c r="D370" s="17" t="str">
        <f t="array" ref="D370">XLOOKUP(B370, RoleMaster!E:E, RoleMaster!C:C, "", 0, 1)</f>
        <v>Tyre Trucker</v>
      </c>
      <c r="E370" s="18"/>
      <c r="F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</row>
    <row r="371">
      <c r="A371" s="28">
        <v>310498.0</v>
      </c>
      <c r="B371" s="23" t="s">
        <v>407</v>
      </c>
      <c r="C371" s="18" t="str">
        <f t="array" ref="C371">XLOOKUP(B371, RoleMaster!E:E, RoleMaster!A:A, "", 0, 1)</f>
        <v>Additional</v>
      </c>
      <c r="D371" s="17" t="str">
        <f t="array" ref="D371">XLOOKUP(B371, RoleMaster!E:E, RoleMaster!C:C, "", 0, 1)</f>
        <v>Tyre Trucker</v>
      </c>
      <c r="E371" s="18"/>
      <c r="F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</row>
    <row r="372">
      <c r="A372" s="28">
        <v>310492.0</v>
      </c>
      <c r="B372" s="23" t="s">
        <v>407</v>
      </c>
      <c r="C372" s="18" t="str">
        <f t="array" ref="C372">XLOOKUP(B372, RoleMaster!E:E, RoleMaster!A:A, "", 0, 1)</f>
        <v>Additional</v>
      </c>
      <c r="D372" s="17" t="str">
        <f t="array" ref="D372">XLOOKUP(B372, RoleMaster!E:E, RoleMaster!C:C, "", 0, 1)</f>
        <v>Tyre Trucker</v>
      </c>
      <c r="E372" s="18"/>
      <c r="F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</row>
    <row r="373">
      <c r="A373" s="28">
        <v>310493.0</v>
      </c>
      <c r="B373" s="23" t="s">
        <v>407</v>
      </c>
      <c r="C373" s="18" t="str">
        <f t="array" ref="C373">XLOOKUP(B373, RoleMaster!E:E, RoleMaster!A:A, "", 0, 1)</f>
        <v>Additional</v>
      </c>
      <c r="D373" s="17" t="str">
        <f t="array" ref="D373">XLOOKUP(B373, RoleMaster!E:E, RoleMaster!C:C, "", 0, 1)</f>
        <v>Tyre Trucker</v>
      </c>
      <c r="E373" s="18"/>
      <c r="F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</row>
    <row r="374">
      <c r="A374" s="28">
        <v>310487.0</v>
      </c>
      <c r="B374" s="23" t="s">
        <v>407</v>
      </c>
      <c r="C374" s="18" t="str">
        <f t="array" ref="C374">XLOOKUP(B374, RoleMaster!E:E, RoleMaster!A:A, "", 0, 1)</f>
        <v>Additional</v>
      </c>
      <c r="D374" s="17" t="str">
        <f t="array" ref="D374">XLOOKUP(B374, RoleMaster!E:E, RoleMaster!C:C, "", 0, 1)</f>
        <v>Tyre Trucker</v>
      </c>
      <c r="E374" s="18"/>
      <c r="F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</row>
    <row r="375">
      <c r="A375" s="28">
        <v>310506.0</v>
      </c>
      <c r="B375" s="23" t="s">
        <v>407</v>
      </c>
      <c r="C375" s="18" t="str">
        <f t="array" ref="C375">XLOOKUP(B375, RoleMaster!E:E, RoleMaster!A:A, "", 0, 1)</f>
        <v>Additional</v>
      </c>
      <c r="D375" s="17" t="str">
        <f t="array" ref="D375">XLOOKUP(B375, RoleMaster!E:E, RoleMaster!C:C, "", 0, 1)</f>
        <v>Tyre Trucker</v>
      </c>
      <c r="E375" s="18"/>
      <c r="F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</row>
    <row r="376">
      <c r="A376" s="28">
        <v>310060.0</v>
      </c>
      <c r="B376" s="23" t="s">
        <v>407</v>
      </c>
      <c r="C376" s="18" t="str">
        <f t="array" ref="C376">XLOOKUP(B376, RoleMaster!E:E, RoleMaster!A:A, "", 0, 1)</f>
        <v>Additional</v>
      </c>
      <c r="D376" s="17" t="str">
        <f t="array" ref="D376">XLOOKUP(B376, RoleMaster!E:E, RoleMaster!C:C, "", 0, 1)</f>
        <v>Tyre Trucker</v>
      </c>
      <c r="E376" s="18"/>
      <c r="F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</row>
    <row r="377">
      <c r="A377" s="28">
        <v>310324.0</v>
      </c>
      <c r="B377" s="23" t="s">
        <v>407</v>
      </c>
      <c r="C377" s="18" t="str">
        <f t="array" ref="C377">XLOOKUP(B377, RoleMaster!E:E, RoleMaster!A:A, "", 0, 1)</f>
        <v>Additional</v>
      </c>
      <c r="D377" s="17" t="str">
        <f t="array" ref="D377">XLOOKUP(B377, RoleMaster!E:E, RoleMaster!C:C, "", 0, 1)</f>
        <v>Tyre Trucker</v>
      </c>
      <c r="E377" s="18"/>
      <c r="F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</row>
    <row r="378">
      <c r="A378" s="28">
        <v>310673.0</v>
      </c>
      <c r="B378" s="23" t="s">
        <v>407</v>
      </c>
      <c r="C378" s="18" t="str">
        <f t="array" ref="C378">XLOOKUP(B378, RoleMaster!E:E, RoleMaster!A:A, "", 0, 1)</f>
        <v>Additional</v>
      </c>
      <c r="D378" s="17" t="str">
        <f t="array" ref="D378">XLOOKUP(B378, RoleMaster!E:E, RoleMaster!C:C, "", 0, 1)</f>
        <v>Tyre Trucker</v>
      </c>
      <c r="E378" s="18"/>
      <c r="F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</row>
    <row r="379">
      <c r="A379" s="28">
        <v>310684.0</v>
      </c>
      <c r="B379" s="23" t="s">
        <v>407</v>
      </c>
      <c r="C379" s="18" t="str">
        <f t="array" ref="C379">XLOOKUP(B379, RoleMaster!E:E, RoleMaster!A:A, "", 0, 1)</f>
        <v>Additional</v>
      </c>
      <c r="D379" s="17" t="str">
        <f t="array" ref="D379">XLOOKUP(B379, RoleMaster!E:E, RoleMaster!C:C, "", 0, 1)</f>
        <v>Tyre Trucker</v>
      </c>
      <c r="E379" s="18"/>
      <c r="F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</row>
    <row r="380">
      <c r="A380" s="28">
        <v>310678.0</v>
      </c>
      <c r="B380" s="23" t="s">
        <v>407</v>
      </c>
      <c r="C380" s="18" t="str">
        <f t="array" ref="C380">XLOOKUP(B380, RoleMaster!E:E, RoleMaster!A:A, "", 0, 1)</f>
        <v>Additional</v>
      </c>
      <c r="D380" s="17" t="str">
        <f t="array" ref="D380">XLOOKUP(B380, RoleMaster!E:E, RoleMaster!C:C, "", 0, 1)</f>
        <v>Tyre Trucker</v>
      </c>
      <c r="E380" s="18"/>
      <c r="F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</row>
    <row r="381">
      <c r="A381" s="28">
        <v>310668.0</v>
      </c>
      <c r="B381" s="23" t="s">
        <v>407</v>
      </c>
      <c r="C381" s="18" t="str">
        <f t="array" ref="C381">XLOOKUP(B381, RoleMaster!E:E, RoleMaster!A:A, "", 0, 1)</f>
        <v>Additional</v>
      </c>
      <c r="D381" s="17" t="str">
        <f t="array" ref="D381">XLOOKUP(B381, RoleMaster!E:E, RoleMaster!C:C, "", 0, 1)</f>
        <v>Tyre Trucker</v>
      </c>
      <c r="E381" s="18"/>
      <c r="F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</row>
    <row r="382">
      <c r="A382" s="28">
        <v>310672.0</v>
      </c>
      <c r="B382" s="23" t="s">
        <v>407</v>
      </c>
      <c r="C382" s="18" t="str">
        <f t="array" ref="C382">XLOOKUP(B382, RoleMaster!E:E, RoleMaster!A:A, "", 0, 1)</f>
        <v>Additional</v>
      </c>
      <c r="D382" s="17" t="str">
        <f t="array" ref="D382">XLOOKUP(B382, RoleMaster!E:E, RoleMaster!C:C, "", 0, 1)</f>
        <v>Tyre Trucker</v>
      </c>
      <c r="E382" s="18"/>
      <c r="F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</row>
    <row r="383">
      <c r="A383" s="28">
        <v>310689.0</v>
      </c>
      <c r="B383" s="23" t="s">
        <v>407</v>
      </c>
      <c r="C383" s="18" t="str">
        <f t="array" ref="C383">XLOOKUP(B383, RoleMaster!E:E, RoleMaster!A:A, "", 0, 1)</f>
        <v>Additional</v>
      </c>
      <c r="D383" s="17" t="str">
        <f t="array" ref="D383">XLOOKUP(B383, RoleMaster!E:E, RoleMaster!C:C, "", 0, 1)</f>
        <v>Tyre Trucker</v>
      </c>
      <c r="E383" s="18"/>
      <c r="F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</row>
    <row r="384">
      <c r="A384" s="28">
        <v>310443.0</v>
      </c>
      <c r="B384" s="23" t="s">
        <v>407</v>
      </c>
      <c r="C384" s="18" t="str">
        <f t="array" ref="C384">XLOOKUP(B384, RoleMaster!E:E, RoleMaster!A:A, "", 0, 1)</f>
        <v>Additional</v>
      </c>
      <c r="D384" s="17" t="str">
        <f t="array" ref="D384">XLOOKUP(B384, RoleMaster!E:E, RoleMaster!C:C, "", 0, 1)</f>
        <v>Tyre Trucker</v>
      </c>
      <c r="E384" s="18"/>
      <c r="F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</row>
    <row r="385">
      <c r="A385" s="28">
        <v>310572.0</v>
      </c>
      <c r="B385" s="23" t="s">
        <v>407</v>
      </c>
      <c r="C385" s="18" t="str">
        <f t="array" ref="C385">XLOOKUP(B385, RoleMaster!E:E, RoleMaster!A:A, "", 0, 1)</f>
        <v>Additional</v>
      </c>
      <c r="D385" s="17" t="str">
        <f t="array" ref="D385">XLOOKUP(B385, RoleMaster!E:E, RoleMaster!C:C, "", 0, 1)</f>
        <v>Tyre Trucker</v>
      </c>
      <c r="E385" s="18"/>
      <c r="F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</row>
    <row r="386">
      <c r="A386" s="28">
        <v>310578.0</v>
      </c>
      <c r="B386" s="23" t="s">
        <v>407</v>
      </c>
      <c r="C386" s="18" t="str">
        <f t="array" ref="C386">XLOOKUP(B386, RoleMaster!E:E, RoleMaster!A:A, "", 0, 1)</f>
        <v>Additional</v>
      </c>
      <c r="D386" s="17" t="str">
        <f t="array" ref="D386">XLOOKUP(B386, RoleMaster!E:E, RoleMaster!C:C, "", 0, 1)</f>
        <v>Tyre Trucker</v>
      </c>
      <c r="E386" s="18"/>
      <c r="F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</row>
    <row r="387">
      <c r="A387" s="28">
        <v>310581.0</v>
      </c>
      <c r="B387" s="23" t="s">
        <v>407</v>
      </c>
      <c r="C387" s="18" t="str">
        <f t="array" ref="C387">XLOOKUP(B387, RoleMaster!E:E, RoleMaster!A:A, "", 0, 1)</f>
        <v>Additional</v>
      </c>
      <c r="D387" s="17" t="str">
        <f t="array" ref="D387">XLOOKUP(B387, RoleMaster!E:E, RoleMaster!C:C, "", 0, 1)</f>
        <v>Tyre Trucker</v>
      </c>
      <c r="E387" s="18"/>
      <c r="F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</row>
    <row r="388">
      <c r="A388" s="28">
        <v>310615.0</v>
      </c>
      <c r="B388" s="23" t="s">
        <v>407</v>
      </c>
      <c r="C388" s="18" t="str">
        <f t="array" ref="C388">XLOOKUP(B388, RoleMaster!E:E, RoleMaster!A:A, "", 0, 1)</f>
        <v>Additional</v>
      </c>
      <c r="D388" s="17" t="str">
        <f t="array" ref="D388">XLOOKUP(B388, RoleMaster!E:E, RoleMaster!C:C, "", 0, 1)</f>
        <v>Tyre Trucker</v>
      </c>
      <c r="E388" s="18"/>
      <c r="F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</row>
    <row r="389">
      <c r="A389" s="28">
        <v>310599.0</v>
      </c>
      <c r="B389" s="23" t="s">
        <v>407</v>
      </c>
      <c r="C389" s="18" t="str">
        <f t="array" ref="C389">XLOOKUP(B389, RoleMaster!E:E, RoleMaster!A:A, "", 0, 1)</f>
        <v>Additional</v>
      </c>
      <c r="D389" s="17" t="str">
        <f t="array" ref="D389">XLOOKUP(B389, RoleMaster!E:E, RoleMaster!C:C, "", 0, 1)</f>
        <v>Tyre Trucker</v>
      </c>
      <c r="E389" s="18"/>
      <c r="F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</row>
    <row r="390">
      <c r="A390" s="28">
        <v>310600.0</v>
      </c>
      <c r="B390" s="23" t="s">
        <v>407</v>
      </c>
      <c r="C390" s="18" t="str">
        <f t="array" ref="C390">XLOOKUP(B390, RoleMaster!E:E, RoleMaster!A:A, "", 0, 1)</f>
        <v>Additional</v>
      </c>
      <c r="D390" s="17" t="str">
        <f t="array" ref="D390">XLOOKUP(B390, RoleMaster!E:E, RoleMaster!C:C, "", 0, 1)</f>
        <v>Tyre Trucker</v>
      </c>
      <c r="E390" s="18"/>
      <c r="F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</row>
    <row r="391">
      <c r="A391" s="28">
        <v>310605.0</v>
      </c>
      <c r="B391" s="23" t="s">
        <v>407</v>
      </c>
      <c r="C391" s="18" t="str">
        <f t="array" ref="C391">XLOOKUP(B391, RoleMaster!E:E, RoleMaster!A:A, "", 0, 1)</f>
        <v>Additional</v>
      </c>
      <c r="D391" s="17" t="str">
        <f t="array" ref="D391">XLOOKUP(B391, RoleMaster!E:E, RoleMaster!C:C, "", 0, 1)</f>
        <v>Tyre Trucker</v>
      </c>
      <c r="E391" s="18"/>
      <c r="F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</row>
    <row r="392">
      <c r="A392" s="28">
        <v>310586.0</v>
      </c>
      <c r="B392" s="23" t="s">
        <v>407</v>
      </c>
      <c r="C392" s="18" t="str">
        <f t="array" ref="C392">XLOOKUP(B392, RoleMaster!E:E, RoleMaster!A:A, "", 0, 1)</f>
        <v>Additional</v>
      </c>
      <c r="D392" s="17" t="str">
        <f t="array" ref="D392">XLOOKUP(B392, RoleMaster!E:E, RoleMaster!C:C, "", 0, 1)</f>
        <v>Tyre Trucker</v>
      </c>
      <c r="E392" s="18"/>
      <c r="F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</row>
    <row r="393">
      <c r="A393" s="28">
        <v>310612.0</v>
      </c>
      <c r="B393" s="23" t="s">
        <v>407</v>
      </c>
      <c r="C393" s="18" t="str">
        <f t="array" ref="C393">XLOOKUP(B393, RoleMaster!E:E, RoleMaster!A:A, "", 0, 1)</f>
        <v>Additional</v>
      </c>
      <c r="D393" s="17" t="str">
        <f t="array" ref="D393">XLOOKUP(B393, RoleMaster!E:E, RoleMaster!C:C, "", 0, 1)</f>
        <v>Tyre Trucker</v>
      </c>
      <c r="E393" s="18"/>
      <c r="F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</row>
    <row r="394">
      <c r="A394" s="28">
        <v>310628.0</v>
      </c>
      <c r="B394" s="23" t="s">
        <v>407</v>
      </c>
      <c r="C394" s="18" t="str">
        <f t="array" ref="C394">XLOOKUP(B394, RoleMaster!E:E, RoleMaster!A:A, "", 0, 1)</f>
        <v>Additional</v>
      </c>
      <c r="D394" s="17" t="str">
        <f t="array" ref="D394">XLOOKUP(B394, RoleMaster!E:E, RoleMaster!C:C, "", 0, 1)</f>
        <v>Tyre Trucker</v>
      </c>
      <c r="E394" s="18"/>
      <c r="F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</row>
    <row r="395">
      <c r="A395" s="28">
        <v>310588.0</v>
      </c>
      <c r="B395" s="23" t="s">
        <v>407</v>
      </c>
      <c r="C395" s="18" t="str">
        <f t="array" ref="C395">XLOOKUP(B395, RoleMaster!E:E, RoleMaster!A:A, "", 0, 1)</f>
        <v>Additional</v>
      </c>
      <c r="D395" s="17" t="str">
        <f t="array" ref="D395">XLOOKUP(B395, RoleMaster!E:E, RoleMaster!C:C, "", 0, 1)</f>
        <v>Tyre Trucker</v>
      </c>
      <c r="E395" s="18"/>
      <c r="F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</row>
    <row r="396">
      <c r="A396" s="28">
        <v>310591.0</v>
      </c>
      <c r="B396" s="23" t="s">
        <v>407</v>
      </c>
      <c r="C396" s="18" t="str">
        <f t="array" ref="C396">XLOOKUP(B396, RoleMaster!E:E, RoleMaster!A:A, "", 0, 1)</f>
        <v>Additional</v>
      </c>
      <c r="D396" s="17" t="str">
        <f t="array" ref="D396">XLOOKUP(B396, RoleMaster!E:E, RoleMaster!C:C, "", 0, 1)</f>
        <v>Tyre Trucker</v>
      </c>
      <c r="E396" s="18"/>
      <c r="F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</row>
    <row r="397">
      <c r="A397" s="28">
        <v>310606.0</v>
      </c>
      <c r="B397" s="23" t="s">
        <v>407</v>
      </c>
      <c r="C397" s="18" t="str">
        <f t="array" ref="C397">XLOOKUP(B397, RoleMaster!E:E, RoleMaster!A:A, "", 0, 1)</f>
        <v>Additional</v>
      </c>
      <c r="D397" s="17" t="str">
        <f t="array" ref="D397">XLOOKUP(B397, RoleMaster!E:E, RoleMaster!C:C, "", 0, 1)</f>
        <v>Tyre Trucker</v>
      </c>
      <c r="E397" s="18"/>
      <c r="F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</row>
    <row r="398">
      <c r="A398" s="28">
        <v>310579.0</v>
      </c>
      <c r="B398" s="23" t="s">
        <v>407</v>
      </c>
      <c r="C398" s="18" t="str">
        <f t="array" ref="C398">XLOOKUP(B398, RoleMaster!E:E, RoleMaster!A:A, "", 0, 1)</f>
        <v>Additional</v>
      </c>
      <c r="D398" s="17" t="str">
        <f t="array" ref="D398">XLOOKUP(B398, RoleMaster!E:E, RoleMaster!C:C, "", 0, 1)</f>
        <v>Tyre Trucker</v>
      </c>
      <c r="E398" s="18"/>
      <c r="F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</row>
    <row r="399">
      <c r="A399" s="28">
        <v>310584.0</v>
      </c>
      <c r="B399" s="23" t="s">
        <v>407</v>
      </c>
      <c r="C399" s="18" t="str">
        <f t="array" ref="C399">XLOOKUP(B399, RoleMaster!E:E, RoleMaster!A:A, "", 0, 1)</f>
        <v>Additional</v>
      </c>
      <c r="D399" s="17" t="str">
        <f t="array" ref="D399">XLOOKUP(B399, RoleMaster!E:E, RoleMaster!C:C, "", 0, 1)</f>
        <v>Tyre Trucker</v>
      </c>
      <c r="E399" s="18"/>
      <c r="F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</row>
    <row r="400">
      <c r="A400" s="28">
        <v>310564.0</v>
      </c>
      <c r="B400" s="23" t="s">
        <v>407</v>
      </c>
      <c r="C400" s="18" t="str">
        <f t="array" ref="C400">XLOOKUP(B400, RoleMaster!E:E, RoleMaster!A:A, "", 0, 1)</f>
        <v>Additional</v>
      </c>
      <c r="D400" s="17" t="str">
        <f t="array" ref="D400">XLOOKUP(B400, RoleMaster!E:E, RoleMaster!C:C, "", 0, 1)</f>
        <v>Tyre Trucker</v>
      </c>
      <c r="E400" s="18"/>
      <c r="F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</row>
    <row r="401">
      <c r="A401" s="28">
        <v>310569.0</v>
      </c>
      <c r="B401" s="23" t="s">
        <v>407</v>
      </c>
      <c r="C401" s="18" t="str">
        <f t="array" ref="C401">XLOOKUP(B401, RoleMaster!E:E, RoleMaster!A:A, "", 0, 1)</f>
        <v>Additional</v>
      </c>
      <c r="D401" s="17" t="str">
        <f t="array" ref="D401">XLOOKUP(B401, RoleMaster!E:E, RoleMaster!C:C, "", 0, 1)</f>
        <v>Tyre Trucker</v>
      </c>
      <c r="E401" s="18"/>
      <c r="F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</row>
    <row r="402">
      <c r="A402" s="28">
        <v>310562.0</v>
      </c>
      <c r="B402" s="23" t="s">
        <v>407</v>
      </c>
      <c r="C402" s="18" t="str">
        <f t="array" ref="C402">XLOOKUP(B402, RoleMaster!E:E, RoleMaster!A:A, "", 0, 1)</f>
        <v>Additional</v>
      </c>
      <c r="D402" s="17" t="str">
        <f t="array" ref="D402">XLOOKUP(B402, RoleMaster!E:E, RoleMaster!C:C, "", 0, 1)</f>
        <v>Tyre Trucker</v>
      </c>
      <c r="E402" s="18"/>
      <c r="F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</row>
    <row r="403">
      <c r="A403" s="28">
        <v>310563.0</v>
      </c>
      <c r="B403" s="23" t="s">
        <v>407</v>
      </c>
      <c r="C403" s="18" t="str">
        <f t="array" ref="C403">XLOOKUP(B403, RoleMaster!E:E, RoleMaster!A:A, "", 0, 1)</f>
        <v>Additional</v>
      </c>
      <c r="D403" s="17" t="str">
        <f t="array" ref="D403">XLOOKUP(B403, RoleMaster!E:E, RoleMaster!C:C, "", 0, 1)</f>
        <v>Tyre Trucker</v>
      </c>
      <c r="E403" s="18"/>
      <c r="F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</row>
    <row r="404">
      <c r="A404" s="28">
        <v>310634.0</v>
      </c>
      <c r="B404" s="23" t="s">
        <v>407</v>
      </c>
      <c r="C404" s="18" t="str">
        <f t="array" ref="C404">XLOOKUP(B404, RoleMaster!E:E, RoleMaster!A:A, "", 0, 1)</f>
        <v>Additional</v>
      </c>
      <c r="D404" s="17" t="str">
        <f t="array" ref="D404">XLOOKUP(B404, RoleMaster!E:E, RoleMaster!C:C, "", 0, 1)</f>
        <v>Tyre Trucker</v>
      </c>
      <c r="E404" s="18"/>
      <c r="F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</row>
    <row r="405">
      <c r="A405" s="28">
        <v>310613.0</v>
      </c>
      <c r="B405" s="23" t="s">
        <v>407</v>
      </c>
      <c r="C405" s="18" t="str">
        <f t="array" ref="C405">XLOOKUP(B405, RoleMaster!E:E, RoleMaster!A:A, "", 0, 1)</f>
        <v>Additional</v>
      </c>
      <c r="D405" s="17" t="str">
        <f t="array" ref="D405">XLOOKUP(B405, RoleMaster!E:E, RoleMaster!C:C, "", 0, 1)</f>
        <v>Tyre Trucker</v>
      </c>
      <c r="E405" s="18"/>
      <c r="F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</row>
    <row r="406">
      <c r="A406" s="29">
        <v>310566.0</v>
      </c>
      <c r="B406" s="23" t="s">
        <v>407</v>
      </c>
      <c r="C406" s="18" t="str">
        <f t="array" ref="C406">XLOOKUP(B406, RoleMaster!E:E, RoleMaster!A:A, "", 0, 1)</f>
        <v>Additional</v>
      </c>
      <c r="D406" s="17" t="str">
        <f t="array" ref="D406">XLOOKUP(B406, RoleMaster!E:E, RoleMaster!C:C, "", 0, 1)</f>
        <v>Tyre Trucker</v>
      </c>
      <c r="E406" s="18"/>
      <c r="F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</row>
    <row r="407">
      <c r="A407" s="29">
        <v>310616.0</v>
      </c>
      <c r="B407" s="23" t="s">
        <v>407</v>
      </c>
      <c r="C407" s="18" t="str">
        <f t="array" ref="C407">XLOOKUP(B407, RoleMaster!E:E, RoleMaster!A:A, "", 0, 1)</f>
        <v>Additional</v>
      </c>
      <c r="D407" s="17" t="str">
        <f t="array" ref="D407">XLOOKUP(B407, RoleMaster!E:E, RoleMaster!C:C, "", 0, 1)</f>
        <v>Tyre Trucker</v>
      </c>
      <c r="E407" s="18"/>
      <c r="F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</row>
    <row r="408">
      <c r="A408" s="29">
        <v>310632.0</v>
      </c>
      <c r="B408" s="23" t="s">
        <v>407</v>
      </c>
      <c r="C408" s="18" t="str">
        <f t="array" ref="C408">XLOOKUP(B408, RoleMaster!E:E, RoleMaster!A:A, "", 0, 1)</f>
        <v>Additional</v>
      </c>
      <c r="D408" s="17" t="str">
        <f t="array" ref="D408">XLOOKUP(B408, RoleMaster!E:E, RoleMaster!C:C, "", 0, 1)</f>
        <v>Tyre Trucker</v>
      </c>
      <c r="E408" s="18"/>
      <c r="F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</row>
    <row r="409">
      <c r="A409" s="29">
        <v>310610.0</v>
      </c>
      <c r="B409" s="23" t="s">
        <v>407</v>
      </c>
      <c r="C409" s="18" t="str">
        <f t="array" ref="C409">XLOOKUP(B409, RoleMaster!E:E, RoleMaster!A:A, "", 0, 1)</f>
        <v>Additional</v>
      </c>
      <c r="D409" s="17" t="str">
        <f t="array" ref="D409">XLOOKUP(B409, RoleMaster!E:E, RoleMaster!C:C, "", 0, 1)</f>
        <v>Tyre Trucker</v>
      </c>
      <c r="E409" s="18"/>
      <c r="F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</row>
    <row r="410">
      <c r="A410" s="29">
        <v>310587.0</v>
      </c>
      <c r="B410" s="23" t="s">
        <v>407</v>
      </c>
      <c r="C410" s="18" t="str">
        <f t="array" ref="C410">XLOOKUP(B410, RoleMaster!E:E, RoleMaster!A:A, "", 0, 1)</f>
        <v>Additional</v>
      </c>
      <c r="D410" s="17" t="str">
        <f t="array" ref="D410">XLOOKUP(B410, RoleMaster!E:E, RoleMaster!C:C, "", 0, 1)</f>
        <v>Tyre Trucker</v>
      </c>
      <c r="E410" s="18"/>
      <c r="F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</row>
    <row r="411">
      <c r="A411" s="25">
        <v>310486.0</v>
      </c>
      <c r="B411" s="17" t="s">
        <v>408</v>
      </c>
      <c r="C411" s="18" t="str">
        <f t="array" ref="C411">XLOOKUP(B411, RoleMaster!E:E, RoleMaster!A:A, "", 0, 1)</f>
        <v>Servicemen</v>
      </c>
      <c r="D411" s="17" t="str">
        <f t="array" ref="D411">XLOOKUP(B411, RoleMaster!E:E, RoleMaster!C:C, "", 0, 1)</f>
        <v>LCV Serviceman</v>
      </c>
      <c r="E411" s="18"/>
      <c r="F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</row>
    <row r="412">
      <c r="A412" s="16">
        <v>310492.0</v>
      </c>
      <c r="B412" s="17" t="s">
        <v>408</v>
      </c>
      <c r="C412" s="18" t="str">
        <f t="array" ref="C412">XLOOKUP(B412, RoleMaster!E:E, RoleMaster!A:A, "", 0, 1)</f>
        <v>Servicemen</v>
      </c>
      <c r="D412" s="17" t="str">
        <f t="array" ref="D412">XLOOKUP(B412, RoleMaster!E:E, RoleMaster!C:C, "", 0, 1)</f>
        <v>LCV Serviceman</v>
      </c>
      <c r="E412" s="18"/>
      <c r="F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</row>
    <row r="413">
      <c r="A413" s="25">
        <v>310170.0</v>
      </c>
      <c r="B413" s="17" t="s">
        <v>408</v>
      </c>
      <c r="C413" s="18" t="str">
        <f t="array" ref="C413">XLOOKUP(B413, RoleMaster!E:E, RoleMaster!A:A, "", 0, 1)</f>
        <v>Servicemen</v>
      </c>
      <c r="D413" s="17" t="str">
        <f t="array" ref="D413">XLOOKUP(B413, RoleMaster!E:E, RoleMaster!C:C, "", 0, 1)</f>
        <v>LCV Serviceman</v>
      </c>
      <c r="E413" s="18"/>
      <c r="F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</row>
    <row r="414">
      <c r="A414" s="20">
        <v>309617.0</v>
      </c>
      <c r="B414" s="17" t="s">
        <v>408</v>
      </c>
      <c r="C414" s="18" t="str">
        <f t="array" ref="C414">XLOOKUP(B414, RoleMaster!E:E, RoleMaster!A:A, "", 0, 1)</f>
        <v>Servicemen</v>
      </c>
      <c r="D414" s="17" t="str">
        <f t="array" ref="D414">XLOOKUP(B414, RoleMaster!E:E, RoleMaster!C:C, "", 0, 1)</f>
        <v>LCV Serviceman</v>
      </c>
      <c r="E414" s="18"/>
      <c r="F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</row>
    <row r="415">
      <c r="A415" s="20">
        <v>309018.0</v>
      </c>
      <c r="B415" s="17" t="s">
        <v>408</v>
      </c>
      <c r="C415" s="18" t="str">
        <f t="array" ref="C415">XLOOKUP(B415, RoleMaster!E:E, RoleMaster!A:A, "", 0, 1)</f>
        <v>Servicemen</v>
      </c>
      <c r="D415" s="17" t="str">
        <f t="array" ref="D415">XLOOKUP(B415, RoleMaster!E:E, RoleMaster!C:C, "", 0, 1)</f>
        <v>LCV Serviceman</v>
      </c>
      <c r="E415" s="18"/>
      <c r="F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</row>
    <row r="416">
      <c r="A416" s="20">
        <v>309865.0</v>
      </c>
      <c r="B416" s="17" t="s">
        <v>408</v>
      </c>
      <c r="C416" s="18" t="str">
        <f t="array" ref="C416">XLOOKUP(B416, RoleMaster!E:E, RoleMaster!A:A, "", 0, 1)</f>
        <v>Servicemen</v>
      </c>
      <c r="D416" s="17" t="str">
        <f t="array" ref="D416">XLOOKUP(B416, RoleMaster!E:E, RoleMaster!C:C, "", 0, 1)</f>
        <v>LCV Serviceman</v>
      </c>
      <c r="E416" s="18"/>
      <c r="F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</row>
    <row r="417">
      <c r="A417" s="25">
        <v>310169.0</v>
      </c>
      <c r="B417" s="17" t="s">
        <v>408</v>
      </c>
      <c r="C417" s="18" t="str">
        <f t="array" ref="C417">XLOOKUP(B417, RoleMaster!E:E, RoleMaster!A:A, "", 0, 1)</f>
        <v>Servicemen</v>
      </c>
      <c r="D417" s="17" t="str">
        <f t="array" ref="D417">XLOOKUP(B417, RoleMaster!E:E, RoleMaster!C:C, "", 0, 1)</f>
        <v>LCV Serviceman</v>
      </c>
      <c r="E417" s="18"/>
      <c r="F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</row>
    <row r="418">
      <c r="A418" s="25">
        <v>309816.0</v>
      </c>
      <c r="B418" s="17" t="s">
        <v>408</v>
      </c>
      <c r="C418" s="18" t="str">
        <f t="array" ref="C418">XLOOKUP(B418, RoleMaster!E:E, RoleMaster!A:A, "", 0, 1)</f>
        <v>Servicemen</v>
      </c>
      <c r="D418" s="17" t="str">
        <f t="array" ref="D418">XLOOKUP(B418, RoleMaster!E:E, RoleMaster!C:C, "", 0, 1)</f>
        <v>LCV Serviceman</v>
      </c>
      <c r="E418" s="18"/>
      <c r="F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</row>
    <row r="419">
      <c r="A419" s="16">
        <v>310498.0</v>
      </c>
      <c r="B419" s="17" t="s">
        <v>408</v>
      </c>
      <c r="C419" s="18" t="str">
        <f t="array" ref="C419">XLOOKUP(B419, RoleMaster!E:E, RoleMaster!A:A, "", 0, 1)</f>
        <v>Servicemen</v>
      </c>
      <c r="D419" s="17" t="str">
        <f t="array" ref="D419">XLOOKUP(B419, RoleMaster!E:E, RoleMaster!C:C, "", 0, 1)</f>
        <v>LCV Serviceman</v>
      </c>
      <c r="E419" s="18"/>
      <c r="F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</row>
    <row r="420">
      <c r="A420" s="25">
        <v>310331.0</v>
      </c>
      <c r="B420" s="17" t="s">
        <v>408</v>
      </c>
      <c r="C420" s="18" t="str">
        <f t="array" ref="C420">XLOOKUP(B420, RoleMaster!E:E, RoleMaster!A:A, "", 0, 1)</f>
        <v>Servicemen</v>
      </c>
      <c r="D420" s="17" t="str">
        <f t="array" ref="D420">XLOOKUP(B420, RoleMaster!E:E, RoleMaster!C:C, "", 0, 1)</f>
        <v>LCV Serviceman</v>
      </c>
      <c r="E420" s="18"/>
      <c r="F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</row>
    <row r="421">
      <c r="A421" s="20">
        <v>309831.0</v>
      </c>
      <c r="B421" s="17" t="s">
        <v>408</v>
      </c>
      <c r="C421" s="18" t="str">
        <f t="array" ref="C421">XLOOKUP(B421, RoleMaster!E:E, RoleMaster!A:A, "", 0, 1)</f>
        <v>Servicemen</v>
      </c>
      <c r="D421" s="17" t="str">
        <f t="array" ref="D421">XLOOKUP(B421, RoleMaster!E:E, RoleMaster!C:C, "", 0, 1)</f>
        <v>LCV Serviceman</v>
      </c>
      <c r="E421" s="18"/>
      <c r="F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</row>
    <row r="422">
      <c r="A422" s="20">
        <v>309041.0</v>
      </c>
      <c r="B422" s="17" t="s">
        <v>408</v>
      </c>
      <c r="C422" s="18" t="str">
        <f t="array" ref="C422">XLOOKUP(B422, RoleMaster!E:E, RoleMaster!A:A, "", 0, 1)</f>
        <v>Servicemen</v>
      </c>
      <c r="D422" s="17" t="str">
        <f t="array" ref="D422">XLOOKUP(B422, RoleMaster!E:E, RoleMaster!C:C, "", 0, 1)</f>
        <v>LCV Serviceman</v>
      </c>
      <c r="E422" s="18"/>
      <c r="F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</row>
    <row r="423">
      <c r="A423" s="20">
        <v>308812.0</v>
      </c>
      <c r="B423" s="17" t="s">
        <v>408</v>
      </c>
      <c r="C423" s="18" t="str">
        <f t="array" ref="C423">XLOOKUP(B423, RoleMaster!E:E, RoleMaster!A:A, "", 0, 1)</f>
        <v>Servicemen</v>
      </c>
      <c r="D423" s="17" t="str">
        <f t="array" ref="D423">XLOOKUP(B423, RoleMaster!E:E, RoleMaster!C:C, "", 0, 1)</f>
        <v>LCV Serviceman</v>
      </c>
      <c r="E423" s="18"/>
      <c r="F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</row>
    <row r="424">
      <c r="A424" s="30"/>
      <c r="B424" s="23"/>
      <c r="C424" s="18"/>
      <c r="D424" s="18"/>
      <c r="E424" s="18"/>
      <c r="F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</row>
    <row r="425">
      <c r="A425" s="30"/>
      <c r="B425" s="30"/>
      <c r="C425" s="18"/>
      <c r="D425" s="18"/>
      <c r="E425" s="18"/>
      <c r="F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</row>
    <row r="426">
      <c r="A426" s="30"/>
      <c r="B426" s="30"/>
      <c r="C426" s="18"/>
      <c r="D426" s="18"/>
      <c r="E426" s="18"/>
      <c r="F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</row>
    <row r="427">
      <c r="A427" s="30"/>
      <c r="B427" s="30"/>
      <c r="C427" s="18"/>
      <c r="D427" s="18"/>
      <c r="E427" s="18"/>
      <c r="F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</row>
    <row r="428">
      <c r="A428" s="30"/>
      <c r="B428" s="30"/>
      <c r="C428" s="18"/>
      <c r="D428" s="18"/>
      <c r="E428" s="18"/>
      <c r="F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</row>
    <row r="429">
      <c r="A429" s="30"/>
      <c r="B429" s="30"/>
      <c r="C429" s="18"/>
      <c r="D429" s="18"/>
      <c r="E429" s="18"/>
      <c r="F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</row>
    <row r="430">
      <c r="A430" s="30"/>
      <c r="B430" s="30"/>
      <c r="C430" s="18"/>
      <c r="D430" s="18"/>
      <c r="E430" s="18"/>
      <c r="F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</row>
    <row r="431">
      <c r="A431" s="30"/>
      <c r="B431" s="30"/>
      <c r="C431" s="18"/>
      <c r="D431" s="18"/>
      <c r="E431" s="18"/>
      <c r="F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</row>
    <row r="432">
      <c r="A432" s="30"/>
      <c r="B432" s="30"/>
      <c r="C432" s="18"/>
      <c r="D432" s="18"/>
      <c r="E432" s="18"/>
      <c r="F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</row>
    <row r="433">
      <c r="A433" s="30"/>
      <c r="B433" s="30"/>
      <c r="C433" s="18"/>
      <c r="D433" s="18"/>
      <c r="E433" s="18"/>
      <c r="F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</row>
    <row r="434">
      <c r="A434" s="30"/>
      <c r="B434" s="30"/>
      <c r="C434" s="18"/>
      <c r="D434" s="18"/>
      <c r="E434" s="18"/>
      <c r="F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</row>
    <row r="435">
      <c r="A435" s="30"/>
      <c r="B435" s="30"/>
      <c r="C435" s="18"/>
      <c r="D435" s="18"/>
      <c r="E435" s="18"/>
      <c r="F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</row>
    <row r="436">
      <c r="A436" s="30"/>
      <c r="B436" s="30"/>
      <c r="C436" s="18"/>
      <c r="D436" s="18"/>
      <c r="E436" s="18"/>
      <c r="F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</row>
    <row r="437">
      <c r="A437" s="30"/>
      <c r="B437" s="30"/>
      <c r="C437" s="18"/>
      <c r="D437" s="18"/>
      <c r="E437" s="18"/>
      <c r="F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</row>
    <row r="438">
      <c r="A438" s="30"/>
      <c r="B438" s="30"/>
      <c r="C438" s="18"/>
      <c r="D438" s="18"/>
      <c r="E438" s="18"/>
      <c r="F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</row>
    <row r="439">
      <c r="A439" s="30"/>
      <c r="B439" s="30"/>
      <c r="C439" s="18"/>
      <c r="D439" s="18"/>
      <c r="E439" s="18"/>
      <c r="F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</row>
    <row r="440">
      <c r="A440" s="30"/>
      <c r="B440" s="30"/>
      <c r="C440" s="18"/>
      <c r="D440" s="18"/>
      <c r="E440" s="18"/>
      <c r="F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</row>
    <row r="441">
      <c r="A441" s="30"/>
      <c r="B441" s="30"/>
      <c r="C441" s="18"/>
      <c r="D441" s="18"/>
      <c r="E441" s="18"/>
      <c r="F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</row>
    <row r="442">
      <c r="A442" s="30"/>
      <c r="B442" s="30"/>
      <c r="C442" s="18"/>
      <c r="D442" s="18"/>
      <c r="E442" s="18"/>
      <c r="F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</row>
    <row r="443">
      <c r="A443" s="30"/>
      <c r="B443" s="30"/>
      <c r="C443" s="18"/>
      <c r="D443" s="18"/>
      <c r="E443" s="18"/>
      <c r="F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</row>
    <row r="444">
      <c r="A444" s="30"/>
      <c r="B444" s="30"/>
      <c r="C444" s="18"/>
      <c r="D444" s="18"/>
      <c r="E444" s="18"/>
      <c r="F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</row>
    <row r="445">
      <c r="A445" s="30"/>
      <c r="B445" s="30"/>
      <c r="C445" s="18"/>
      <c r="D445" s="18"/>
      <c r="E445" s="18"/>
      <c r="F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</row>
    <row r="446">
      <c r="A446" s="30"/>
      <c r="B446" s="30"/>
      <c r="C446" s="18"/>
      <c r="D446" s="18"/>
      <c r="E446" s="18"/>
      <c r="F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</row>
    <row r="447">
      <c r="A447" s="30"/>
      <c r="B447" s="30"/>
      <c r="C447" s="18"/>
      <c r="D447" s="18"/>
      <c r="E447" s="18"/>
      <c r="F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</row>
    <row r="448">
      <c r="A448" s="30"/>
      <c r="B448" s="30"/>
      <c r="C448" s="18"/>
      <c r="D448" s="18"/>
      <c r="E448" s="18"/>
      <c r="F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</row>
    <row r="449">
      <c r="A449" s="30"/>
      <c r="B449" s="30"/>
      <c r="C449" s="18"/>
      <c r="D449" s="18"/>
      <c r="E449" s="18"/>
      <c r="F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</row>
    <row r="450">
      <c r="A450" s="30"/>
      <c r="B450" s="30"/>
      <c r="C450" s="18"/>
      <c r="D450" s="18"/>
      <c r="E450" s="18"/>
      <c r="F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</row>
    <row r="451">
      <c r="A451" s="30"/>
      <c r="B451" s="30"/>
      <c r="C451" s="18"/>
      <c r="D451" s="18"/>
      <c r="E451" s="18"/>
      <c r="F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</row>
    <row r="452">
      <c r="A452" s="30"/>
      <c r="B452" s="30"/>
      <c r="C452" s="18"/>
      <c r="D452" s="18"/>
      <c r="E452" s="18"/>
      <c r="F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</row>
    <row r="453">
      <c r="A453" s="30"/>
      <c r="B453" s="30"/>
      <c r="C453" s="18"/>
      <c r="D453" s="18"/>
      <c r="E453" s="18"/>
      <c r="F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</row>
    <row r="454">
      <c r="A454" s="30"/>
      <c r="B454" s="30"/>
      <c r="C454" s="18"/>
      <c r="D454" s="18"/>
      <c r="E454" s="18"/>
      <c r="F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</row>
    <row r="455">
      <c r="A455" s="30"/>
      <c r="B455" s="30"/>
      <c r="C455" s="18"/>
      <c r="D455" s="18"/>
      <c r="E455" s="18"/>
      <c r="F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</row>
    <row r="456">
      <c r="A456" s="30"/>
      <c r="B456" s="30"/>
      <c r="C456" s="18"/>
      <c r="D456" s="18"/>
      <c r="E456" s="18"/>
      <c r="F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</row>
    <row r="457">
      <c r="A457" s="30"/>
      <c r="B457" s="30"/>
      <c r="C457" s="18"/>
      <c r="D457" s="18"/>
      <c r="E457" s="18"/>
      <c r="F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</row>
    <row r="458">
      <c r="A458" s="30"/>
      <c r="B458" s="30"/>
      <c r="C458" s="18"/>
      <c r="D458" s="18"/>
      <c r="E458" s="18"/>
      <c r="F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</row>
    <row r="459">
      <c r="A459" s="30"/>
      <c r="B459" s="30"/>
      <c r="C459" s="18"/>
      <c r="D459" s="18"/>
      <c r="E459" s="18"/>
      <c r="F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</row>
    <row r="460">
      <c r="A460" s="30"/>
      <c r="B460" s="30"/>
      <c r="C460" s="18"/>
      <c r="D460" s="18"/>
      <c r="E460" s="18"/>
      <c r="F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</row>
    <row r="461">
      <c r="A461" s="30"/>
      <c r="B461" s="30"/>
      <c r="C461" s="18"/>
      <c r="D461" s="18"/>
      <c r="E461" s="18"/>
      <c r="F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</row>
    <row r="462">
      <c r="A462" s="30"/>
      <c r="B462" s="30"/>
      <c r="C462" s="18"/>
      <c r="D462" s="18"/>
      <c r="E462" s="18"/>
      <c r="F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</row>
    <row r="463">
      <c r="A463" s="30"/>
      <c r="B463" s="30"/>
      <c r="C463" s="18"/>
      <c r="D463" s="18"/>
      <c r="E463" s="18"/>
      <c r="F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</row>
    <row r="464">
      <c r="A464" s="30"/>
      <c r="B464" s="30"/>
      <c r="C464" s="18"/>
      <c r="D464" s="18"/>
      <c r="E464" s="18"/>
      <c r="F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</row>
    <row r="465">
      <c r="A465" s="30"/>
      <c r="B465" s="30"/>
      <c r="C465" s="18"/>
      <c r="D465" s="18"/>
      <c r="E465" s="18"/>
      <c r="F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</row>
    <row r="466">
      <c r="A466" s="30"/>
      <c r="B466" s="30"/>
      <c r="C466" s="18"/>
      <c r="D466" s="18"/>
      <c r="E466" s="18"/>
      <c r="F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</row>
    <row r="467">
      <c r="A467" s="30"/>
      <c r="B467" s="30"/>
      <c r="C467" s="18"/>
      <c r="D467" s="18"/>
      <c r="E467" s="18"/>
      <c r="F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</row>
    <row r="468">
      <c r="A468" s="30"/>
      <c r="B468" s="30"/>
      <c r="C468" s="18"/>
      <c r="D468" s="18"/>
      <c r="E468" s="18"/>
      <c r="F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</row>
    <row r="469">
      <c r="A469" s="30"/>
      <c r="B469" s="30"/>
      <c r="C469" s="18"/>
      <c r="D469" s="18"/>
      <c r="E469" s="18"/>
      <c r="F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</row>
    <row r="470">
      <c r="A470" s="30"/>
      <c r="B470" s="30"/>
      <c r="C470" s="18"/>
      <c r="D470" s="18"/>
      <c r="E470" s="18"/>
      <c r="F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</row>
    <row r="471">
      <c r="A471" s="30"/>
      <c r="B471" s="30"/>
      <c r="C471" s="18"/>
      <c r="D471" s="18"/>
      <c r="E471" s="18"/>
      <c r="F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</row>
    <row r="472">
      <c r="A472" s="30"/>
      <c r="B472" s="30"/>
      <c r="C472" s="18"/>
      <c r="D472" s="18"/>
      <c r="E472" s="18"/>
      <c r="F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</row>
    <row r="473">
      <c r="A473" s="30"/>
      <c r="B473" s="30"/>
      <c r="C473" s="18"/>
      <c r="D473" s="18"/>
      <c r="E473" s="18"/>
      <c r="F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</row>
    <row r="474">
      <c r="A474" s="30"/>
      <c r="B474" s="30"/>
      <c r="C474" s="18"/>
      <c r="D474" s="18"/>
      <c r="E474" s="18"/>
      <c r="F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</row>
    <row r="475">
      <c r="A475" s="30"/>
      <c r="B475" s="30"/>
      <c r="C475" s="18"/>
      <c r="D475" s="18"/>
      <c r="E475" s="18"/>
      <c r="F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</row>
    <row r="476">
      <c r="A476" s="30"/>
      <c r="B476" s="30"/>
      <c r="C476" s="18"/>
      <c r="D476" s="18"/>
      <c r="E476" s="18"/>
      <c r="F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</row>
    <row r="477">
      <c r="A477" s="30"/>
      <c r="B477" s="30"/>
      <c r="C477" s="18"/>
      <c r="D477" s="18"/>
      <c r="E477" s="18"/>
      <c r="F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</row>
    <row r="478">
      <c r="A478" s="30"/>
      <c r="B478" s="30"/>
      <c r="C478" s="18"/>
      <c r="D478" s="18"/>
      <c r="E478" s="18"/>
      <c r="F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</row>
    <row r="479">
      <c r="A479" s="30"/>
      <c r="B479" s="30"/>
      <c r="C479" s="18"/>
      <c r="D479" s="18"/>
      <c r="E479" s="18"/>
      <c r="F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</row>
    <row r="480">
      <c r="A480" s="30"/>
      <c r="B480" s="30"/>
      <c r="C480" s="18"/>
      <c r="D480" s="18"/>
      <c r="E480" s="18"/>
      <c r="F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</row>
    <row r="481">
      <c r="A481" s="30"/>
      <c r="B481" s="30"/>
      <c r="C481" s="18"/>
      <c r="D481" s="18"/>
      <c r="E481" s="18"/>
      <c r="F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</row>
    <row r="482">
      <c r="A482" s="30"/>
      <c r="B482" s="30"/>
      <c r="C482" s="18"/>
      <c r="D482" s="18"/>
      <c r="E482" s="18"/>
      <c r="F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</row>
    <row r="483">
      <c r="A483" s="30"/>
      <c r="B483" s="30"/>
      <c r="C483" s="18"/>
      <c r="D483" s="18"/>
      <c r="E483" s="18"/>
      <c r="F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</row>
    <row r="484">
      <c r="A484" s="30"/>
      <c r="B484" s="30"/>
      <c r="C484" s="18"/>
      <c r="D484" s="18"/>
      <c r="E484" s="18"/>
      <c r="F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</row>
    <row r="485">
      <c r="A485" s="30"/>
      <c r="B485" s="30"/>
      <c r="C485" s="18"/>
      <c r="D485" s="18"/>
      <c r="E485" s="18"/>
      <c r="F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</row>
    <row r="486">
      <c r="A486" s="30"/>
      <c r="B486" s="30"/>
      <c r="C486" s="18"/>
      <c r="D486" s="18"/>
      <c r="E486" s="18"/>
      <c r="F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</row>
    <row r="487">
      <c r="A487" s="30"/>
      <c r="B487" s="30"/>
      <c r="C487" s="18"/>
      <c r="D487" s="18"/>
      <c r="E487" s="18"/>
      <c r="F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</row>
    <row r="488">
      <c r="A488" s="30"/>
      <c r="B488" s="30"/>
      <c r="C488" s="18"/>
      <c r="D488" s="18"/>
      <c r="E488" s="18"/>
      <c r="F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</row>
    <row r="489">
      <c r="A489" s="30"/>
      <c r="B489" s="30"/>
      <c r="C489" s="18"/>
      <c r="D489" s="18"/>
      <c r="E489" s="18"/>
      <c r="F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</row>
    <row r="490">
      <c r="A490" s="30"/>
      <c r="B490" s="30"/>
      <c r="C490" s="18"/>
      <c r="D490" s="18"/>
      <c r="E490" s="18"/>
      <c r="F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</row>
    <row r="491">
      <c r="A491" s="30"/>
      <c r="B491" s="30"/>
      <c r="C491" s="18"/>
      <c r="D491" s="18"/>
      <c r="E491" s="18"/>
      <c r="F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</row>
    <row r="492">
      <c r="A492" s="30"/>
      <c r="B492" s="30"/>
      <c r="C492" s="18"/>
      <c r="D492" s="18"/>
      <c r="E492" s="18"/>
      <c r="F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</row>
    <row r="493">
      <c r="A493" s="30"/>
      <c r="B493" s="30"/>
      <c r="C493" s="18"/>
      <c r="D493" s="18"/>
      <c r="E493" s="18"/>
      <c r="F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</row>
    <row r="494">
      <c r="A494" s="30"/>
      <c r="B494" s="30"/>
      <c r="C494" s="18"/>
      <c r="D494" s="18"/>
      <c r="E494" s="18"/>
      <c r="F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</row>
    <row r="495">
      <c r="A495" s="30"/>
      <c r="B495" s="30"/>
      <c r="C495" s="18"/>
      <c r="D495" s="18"/>
      <c r="E495" s="18"/>
      <c r="F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</row>
    <row r="496">
      <c r="A496" s="30"/>
      <c r="B496" s="30"/>
      <c r="C496" s="18"/>
      <c r="D496" s="18"/>
      <c r="E496" s="18"/>
      <c r="F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</row>
    <row r="497">
      <c r="A497" s="30"/>
      <c r="B497" s="30"/>
      <c r="C497" s="18"/>
      <c r="D497" s="18"/>
      <c r="E497" s="18"/>
      <c r="F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</row>
    <row r="498">
      <c r="A498" s="30"/>
      <c r="B498" s="30"/>
      <c r="C498" s="18"/>
      <c r="D498" s="18"/>
      <c r="E498" s="18"/>
      <c r="F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</row>
    <row r="499">
      <c r="A499" s="30"/>
      <c r="B499" s="30"/>
      <c r="C499" s="18"/>
      <c r="D499" s="18"/>
      <c r="E499" s="18"/>
      <c r="F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</row>
    <row r="500">
      <c r="A500" s="30"/>
      <c r="B500" s="30"/>
      <c r="C500" s="18"/>
      <c r="D500" s="18"/>
      <c r="E500" s="18"/>
      <c r="F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</row>
    <row r="501">
      <c r="A501" s="30"/>
      <c r="B501" s="30"/>
      <c r="C501" s="18"/>
      <c r="D501" s="18"/>
      <c r="E501" s="18"/>
      <c r="F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</row>
    <row r="502">
      <c r="A502" s="30"/>
      <c r="B502" s="30"/>
      <c r="C502" s="18"/>
      <c r="D502" s="18"/>
      <c r="E502" s="18"/>
      <c r="F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</row>
    <row r="503">
      <c r="A503" s="30"/>
      <c r="B503" s="30"/>
      <c r="C503" s="18"/>
      <c r="D503" s="18"/>
      <c r="E503" s="18"/>
      <c r="F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</row>
    <row r="504">
      <c r="A504" s="30"/>
      <c r="B504" s="30"/>
      <c r="C504" s="18"/>
      <c r="D504" s="18"/>
      <c r="E504" s="18"/>
      <c r="F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</row>
    <row r="505">
      <c r="A505" s="30"/>
      <c r="B505" s="30"/>
      <c r="C505" s="18"/>
      <c r="D505" s="18"/>
      <c r="E505" s="18"/>
      <c r="F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</row>
    <row r="506">
      <c r="A506" s="30"/>
      <c r="B506" s="30"/>
      <c r="C506" s="18"/>
      <c r="D506" s="18"/>
      <c r="E506" s="18"/>
      <c r="F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</row>
    <row r="507">
      <c r="A507" s="30"/>
      <c r="B507" s="30"/>
      <c r="C507" s="18"/>
      <c r="D507" s="18"/>
      <c r="E507" s="18"/>
      <c r="F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</row>
    <row r="508">
      <c r="A508" s="30"/>
      <c r="B508" s="30"/>
      <c r="C508" s="18"/>
      <c r="D508" s="18"/>
      <c r="E508" s="18"/>
      <c r="F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</row>
    <row r="509">
      <c r="A509" s="30"/>
      <c r="B509" s="30"/>
      <c r="C509" s="18"/>
      <c r="D509" s="18"/>
      <c r="E509" s="18"/>
      <c r="F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</row>
    <row r="510">
      <c r="A510" s="30"/>
      <c r="B510" s="30"/>
      <c r="C510" s="18"/>
      <c r="D510" s="18"/>
      <c r="E510" s="18"/>
      <c r="F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</row>
    <row r="511">
      <c r="A511" s="30"/>
      <c r="B511" s="30"/>
      <c r="C511" s="18"/>
      <c r="D511" s="18"/>
      <c r="E511" s="18"/>
      <c r="F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</row>
    <row r="512">
      <c r="A512" s="30"/>
      <c r="B512" s="30"/>
      <c r="C512" s="18"/>
      <c r="D512" s="18"/>
      <c r="E512" s="18"/>
      <c r="F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</row>
    <row r="513">
      <c r="A513" s="30"/>
      <c r="B513" s="30"/>
      <c r="C513" s="18"/>
      <c r="D513" s="18"/>
      <c r="E513" s="18"/>
      <c r="F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</row>
    <row r="514">
      <c r="A514" s="30"/>
      <c r="B514" s="30"/>
      <c r="C514" s="18"/>
      <c r="D514" s="18"/>
      <c r="E514" s="18"/>
      <c r="F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</row>
    <row r="515">
      <c r="A515" s="30"/>
      <c r="B515" s="30"/>
      <c r="C515" s="18"/>
      <c r="D515" s="18"/>
      <c r="E515" s="18"/>
      <c r="F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</row>
    <row r="516">
      <c r="A516" s="30"/>
      <c r="B516" s="30"/>
      <c r="C516" s="18"/>
      <c r="D516" s="18"/>
      <c r="E516" s="18"/>
      <c r="F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</row>
    <row r="517">
      <c r="A517" s="30"/>
      <c r="B517" s="30"/>
      <c r="C517" s="18"/>
      <c r="D517" s="18"/>
      <c r="E517" s="18"/>
      <c r="F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</row>
    <row r="518">
      <c r="A518" s="30"/>
      <c r="B518" s="30"/>
      <c r="C518" s="18"/>
      <c r="D518" s="18"/>
      <c r="E518" s="18"/>
      <c r="F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</row>
    <row r="519">
      <c r="A519" s="30"/>
      <c r="B519" s="30"/>
      <c r="C519" s="18"/>
      <c r="D519" s="18"/>
      <c r="E519" s="18"/>
      <c r="F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</row>
    <row r="520">
      <c r="A520" s="30"/>
      <c r="B520" s="30"/>
      <c r="C520" s="18"/>
      <c r="D520" s="18"/>
      <c r="E520" s="18"/>
      <c r="F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</row>
    <row r="521">
      <c r="A521" s="30"/>
      <c r="B521" s="30"/>
      <c r="C521" s="18"/>
      <c r="D521" s="18"/>
      <c r="E521" s="18"/>
      <c r="F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</row>
    <row r="522">
      <c r="A522" s="30"/>
      <c r="B522" s="30"/>
      <c r="C522" s="18"/>
      <c r="D522" s="18"/>
      <c r="E522" s="18"/>
      <c r="F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</row>
    <row r="523">
      <c r="A523" s="30"/>
      <c r="B523" s="30"/>
      <c r="C523" s="18"/>
      <c r="D523" s="18"/>
      <c r="E523" s="18"/>
      <c r="F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</row>
    <row r="524">
      <c r="A524" s="30"/>
      <c r="B524" s="30"/>
      <c r="C524" s="18"/>
      <c r="D524" s="18"/>
      <c r="E524" s="18"/>
      <c r="F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</row>
    <row r="525">
      <c r="A525" s="30"/>
      <c r="B525" s="30"/>
      <c r="C525" s="18"/>
      <c r="D525" s="18"/>
      <c r="E525" s="18"/>
      <c r="F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</row>
    <row r="526">
      <c r="A526" s="30"/>
      <c r="B526" s="30"/>
      <c r="C526" s="18"/>
      <c r="D526" s="18"/>
      <c r="E526" s="18"/>
      <c r="F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</row>
    <row r="527">
      <c r="A527" s="30"/>
      <c r="B527" s="30"/>
      <c r="C527" s="18"/>
      <c r="D527" s="18"/>
      <c r="E527" s="18"/>
      <c r="F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</row>
    <row r="528">
      <c r="A528" s="30"/>
      <c r="B528" s="30"/>
      <c r="C528" s="18"/>
      <c r="D528" s="18"/>
      <c r="E528" s="18"/>
      <c r="F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</row>
    <row r="529">
      <c r="A529" s="30"/>
      <c r="B529" s="30"/>
      <c r="C529" s="18"/>
      <c r="D529" s="18"/>
      <c r="E529" s="18"/>
      <c r="F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</row>
    <row r="530">
      <c r="A530" s="30"/>
      <c r="B530" s="30"/>
      <c r="C530" s="18"/>
      <c r="D530" s="18"/>
      <c r="E530" s="18"/>
      <c r="F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</row>
    <row r="531">
      <c r="A531" s="30"/>
      <c r="B531" s="30"/>
      <c r="C531" s="18"/>
      <c r="D531" s="18"/>
      <c r="E531" s="18"/>
      <c r="F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</row>
    <row r="532">
      <c r="A532" s="30"/>
      <c r="B532" s="30"/>
      <c r="C532" s="18"/>
      <c r="D532" s="18"/>
      <c r="E532" s="18"/>
      <c r="F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</row>
    <row r="533">
      <c r="A533" s="30"/>
      <c r="B533" s="30"/>
      <c r="C533" s="18"/>
      <c r="D533" s="18"/>
      <c r="E533" s="18"/>
      <c r="F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</row>
    <row r="534">
      <c r="A534" s="30"/>
      <c r="B534" s="30"/>
      <c r="C534" s="18"/>
      <c r="D534" s="18"/>
      <c r="E534" s="18"/>
      <c r="F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</row>
    <row r="535">
      <c r="A535" s="30"/>
      <c r="B535" s="30"/>
      <c r="C535" s="18"/>
      <c r="D535" s="18"/>
      <c r="E535" s="18"/>
      <c r="F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</row>
    <row r="536">
      <c r="A536" s="30"/>
      <c r="B536" s="30"/>
      <c r="C536" s="18"/>
      <c r="D536" s="18"/>
      <c r="E536" s="18"/>
      <c r="F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</row>
    <row r="537">
      <c r="A537" s="30"/>
      <c r="B537" s="30"/>
      <c r="C537" s="18"/>
      <c r="D537" s="18"/>
      <c r="E537" s="18"/>
      <c r="F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</row>
    <row r="538">
      <c r="A538" s="30"/>
      <c r="B538" s="30"/>
      <c r="C538" s="18"/>
      <c r="D538" s="18"/>
      <c r="E538" s="18"/>
      <c r="F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</row>
    <row r="539">
      <c r="A539" s="30"/>
      <c r="B539" s="30"/>
      <c r="C539" s="18"/>
      <c r="D539" s="18"/>
      <c r="E539" s="18"/>
      <c r="F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</row>
    <row r="540">
      <c r="A540" s="30"/>
      <c r="B540" s="30"/>
      <c r="C540" s="18"/>
      <c r="D540" s="18"/>
      <c r="E540" s="18"/>
      <c r="F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</row>
    <row r="541">
      <c r="A541" s="30"/>
      <c r="B541" s="30"/>
      <c r="C541" s="18"/>
      <c r="D541" s="18"/>
      <c r="E541" s="18"/>
      <c r="F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</row>
    <row r="542">
      <c r="A542" s="30"/>
      <c r="B542" s="30"/>
      <c r="C542" s="18"/>
      <c r="D542" s="18"/>
      <c r="E542" s="18"/>
      <c r="F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</row>
    <row r="543">
      <c r="A543" s="30"/>
      <c r="B543" s="30"/>
      <c r="C543" s="18"/>
      <c r="D543" s="18"/>
      <c r="E543" s="18"/>
      <c r="F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</row>
    <row r="544">
      <c r="A544" s="30"/>
      <c r="B544" s="30"/>
      <c r="C544" s="18"/>
      <c r="D544" s="18"/>
      <c r="E544" s="18"/>
      <c r="F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</row>
    <row r="545">
      <c r="A545" s="30"/>
      <c r="B545" s="30"/>
      <c r="C545" s="18"/>
      <c r="D545" s="18"/>
      <c r="E545" s="18"/>
      <c r="F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</row>
    <row r="546">
      <c r="A546" s="30"/>
      <c r="B546" s="30"/>
      <c r="C546" s="18"/>
      <c r="D546" s="18"/>
      <c r="E546" s="18"/>
      <c r="F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</row>
    <row r="547">
      <c r="A547" s="30"/>
      <c r="B547" s="30"/>
      <c r="C547" s="18"/>
      <c r="D547" s="18"/>
      <c r="E547" s="18"/>
      <c r="F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</row>
    <row r="548">
      <c r="A548" s="30"/>
      <c r="B548" s="30"/>
      <c r="C548" s="18"/>
      <c r="D548" s="18"/>
      <c r="E548" s="18"/>
      <c r="F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</row>
    <row r="549">
      <c r="A549" s="30"/>
      <c r="B549" s="30"/>
      <c r="C549" s="18"/>
      <c r="D549" s="18"/>
      <c r="E549" s="18"/>
      <c r="F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</row>
    <row r="550">
      <c r="A550" s="30"/>
      <c r="B550" s="30"/>
      <c r="C550" s="18"/>
      <c r="D550" s="18"/>
      <c r="E550" s="18"/>
      <c r="F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</row>
    <row r="551">
      <c r="A551" s="30"/>
      <c r="B551" s="30"/>
      <c r="C551" s="18"/>
      <c r="D551" s="18"/>
      <c r="E551" s="18"/>
      <c r="F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</row>
    <row r="552">
      <c r="A552" s="30"/>
      <c r="B552" s="30"/>
      <c r="C552" s="18"/>
      <c r="D552" s="18"/>
      <c r="E552" s="18"/>
      <c r="F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</row>
    <row r="553">
      <c r="A553" s="30"/>
      <c r="B553" s="30"/>
      <c r="C553" s="18"/>
      <c r="D553" s="18"/>
      <c r="E553" s="18"/>
      <c r="F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</row>
    <row r="554">
      <c r="A554" s="30"/>
      <c r="B554" s="30"/>
      <c r="C554" s="18"/>
      <c r="D554" s="18"/>
      <c r="E554" s="18"/>
      <c r="F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</row>
    <row r="555">
      <c r="A555" s="30"/>
      <c r="B555" s="30"/>
      <c r="C555" s="18"/>
      <c r="D555" s="18"/>
      <c r="E555" s="18"/>
      <c r="F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</row>
    <row r="556">
      <c r="A556" s="30"/>
      <c r="B556" s="30"/>
      <c r="C556" s="18"/>
      <c r="D556" s="18"/>
      <c r="E556" s="18"/>
      <c r="F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</row>
    <row r="557">
      <c r="A557" s="30"/>
      <c r="B557" s="30"/>
      <c r="C557" s="18"/>
      <c r="D557" s="18"/>
      <c r="E557" s="18"/>
      <c r="F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</row>
    <row r="558">
      <c r="A558" s="30"/>
      <c r="B558" s="30"/>
      <c r="C558" s="18"/>
      <c r="D558" s="18"/>
      <c r="E558" s="18"/>
      <c r="F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</row>
    <row r="559">
      <c r="A559" s="30"/>
      <c r="B559" s="30"/>
      <c r="C559" s="18"/>
      <c r="D559" s="18"/>
      <c r="E559" s="18"/>
      <c r="F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</row>
    <row r="560">
      <c r="A560" s="30"/>
      <c r="B560" s="30"/>
      <c r="C560" s="18"/>
      <c r="D560" s="18"/>
      <c r="E560" s="18"/>
      <c r="F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</row>
    <row r="561">
      <c r="A561" s="30"/>
      <c r="B561" s="30"/>
      <c r="C561" s="18"/>
      <c r="D561" s="18"/>
      <c r="E561" s="18"/>
      <c r="F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</row>
    <row r="562">
      <c r="A562" s="30"/>
      <c r="B562" s="30"/>
      <c r="C562" s="18"/>
      <c r="D562" s="18"/>
      <c r="E562" s="18"/>
      <c r="F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</row>
    <row r="563">
      <c r="A563" s="30"/>
      <c r="B563" s="30"/>
      <c r="C563" s="18"/>
      <c r="D563" s="18"/>
      <c r="E563" s="18"/>
      <c r="F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</row>
    <row r="564">
      <c r="A564" s="30"/>
      <c r="B564" s="30"/>
      <c r="C564" s="18"/>
      <c r="D564" s="18"/>
      <c r="E564" s="18"/>
      <c r="F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</row>
    <row r="565">
      <c r="A565" s="30"/>
      <c r="B565" s="30"/>
      <c r="C565" s="18"/>
      <c r="D565" s="18"/>
      <c r="E565" s="18"/>
      <c r="F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</row>
    <row r="566">
      <c r="A566" s="30"/>
      <c r="B566" s="30"/>
      <c r="C566" s="18"/>
      <c r="D566" s="18"/>
      <c r="E566" s="18"/>
      <c r="F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</row>
    <row r="567">
      <c r="A567" s="30"/>
      <c r="B567" s="30"/>
      <c r="C567" s="18"/>
      <c r="D567" s="18"/>
      <c r="E567" s="18"/>
      <c r="F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</row>
    <row r="568">
      <c r="A568" s="30"/>
      <c r="B568" s="30"/>
      <c r="C568" s="18"/>
      <c r="D568" s="18"/>
      <c r="E568" s="18"/>
      <c r="F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</row>
    <row r="569">
      <c r="A569" s="30"/>
      <c r="B569" s="30"/>
      <c r="C569" s="18"/>
      <c r="D569" s="18"/>
      <c r="E569" s="18"/>
      <c r="F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</row>
    <row r="570">
      <c r="A570" s="30"/>
      <c r="B570" s="30"/>
      <c r="C570" s="18"/>
      <c r="D570" s="18"/>
      <c r="E570" s="18"/>
      <c r="F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</row>
    <row r="571">
      <c r="A571" s="30"/>
      <c r="B571" s="30"/>
      <c r="C571" s="18"/>
      <c r="D571" s="18"/>
      <c r="E571" s="18"/>
      <c r="F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</row>
    <row r="572">
      <c r="A572" s="30"/>
      <c r="B572" s="30"/>
      <c r="C572" s="18"/>
      <c r="D572" s="18"/>
      <c r="E572" s="18"/>
      <c r="F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</row>
    <row r="573">
      <c r="A573" s="30"/>
      <c r="B573" s="30"/>
      <c r="C573" s="18"/>
      <c r="D573" s="18"/>
      <c r="E573" s="18"/>
      <c r="F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</row>
    <row r="574">
      <c r="A574" s="30"/>
      <c r="B574" s="30"/>
      <c r="C574" s="18"/>
      <c r="D574" s="18"/>
      <c r="E574" s="18"/>
      <c r="F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</row>
    <row r="575">
      <c r="A575" s="30"/>
      <c r="B575" s="30"/>
      <c r="C575" s="18"/>
      <c r="D575" s="18"/>
      <c r="E575" s="18"/>
      <c r="F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</row>
    <row r="576">
      <c r="A576" s="30"/>
      <c r="B576" s="30"/>
      <c r="C576" s="18"/>
      <c r="D576" s="18"/>
      <c r="E576" s="18"/>
      <c r="F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</row>
    <row r="577">
      <c r="A577" s="30"/>
      <c r="B577" s="30"/>
      <c r="C577" s="18"/>
      <c r="D577" s="18"/>
      <c r="E577" s="18"/>
      <c r="F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</row>
    <row r="578">
      <c r="A578" s="30"/>
      <c r="B578" s="30"/>
      <c r="C578" s="18"/>
      <c r="D578" s="18"/>
      <c r="E578" s="18"/>
      <c r="F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</row>
    <row r="579">
      <c r="A579" s="30"/>
      <c r="B579" s="30"/>
      <c r="C579" s="18"/>
      <c r="D579" s="18"/>
      <c r="E579" s="18"/>
      <c r="F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</row>
    <row r="580">
      <c r="A580" s="30"/>
      <c r="B580" s="30"/>
      <c r="C580" s="18"/>
      <c r="D580" s="18"/>
      <c r="E580" s="18"/>
      <c r="F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</row>
    <row r="581">
      <c r="A581" s="30"/>
      <c r="B581" s="30"/>
      <c r="C581" s="18"/>
      <c r="D581" s="18"/>
      <c r="E581" s="18"/>
      <c r="F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</row>
    <row r="582">
      <c r="A582" s="30"/>
      <c r="B582" s="30"/>
      <c r="C582" s="18"/>
      <c r="D582" s="18"/>
      <c r="E582" s="18"/>
      <c r="F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</row>
    <row r="583">
      <c r="A583" s="30"/>
      <c r="B583" s="30"/>
      <c r="C583" s="18"/>
      <c r="D583" s="18"/>
      <c r="E583" s="18"/>
      <c r="F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</row>
    <row r="584">
      <c r="A584" s="30"/>
      <c r="B584" s="30"/>
      <c r="C584" s="18"/>
      <c r="D584" s="18"/>
      <c r="E584" s="18"/>
      <c r="F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</row>
    <row r="585">
      <c r="A585" s="30"/>
      <c r="B585" s="30"/>
      <c r="C585" s="18"/>
      <c r="D585" s="18"/>
      <c r="E585" s="18"/>
      <c r="F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</row>
    <row r="586">
      <c r="A586" s="30"/>
      <c r="B586" s="30"/>
      <c r="C586" s="18"/>
      <c r="D586" s="18"/>
      <c r="E586" s="18"/>
      <c r="F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</row>
    <row r="587">
      <c r="A587" s="30"/>
      <c r="B587" s="30"/>
      <c r="C587" s="18"/>
      <c r="D587" s="18"/>
      <c r="E587" s="18"/>
      <c r="F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</row>
    <row r="588">
      <c r="A588" s="30"/>
      <c r="B588" s="30"/>
      <c r="C588" s="18"/>
      <c r="D588" s="18"/>
      <c r="E588" s="18"/>
      <c r="F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</row>
    <row r="589">
      <c r="A589" s="30"/>
      <c r="B589" s="30"/>
      <c r="C589" s="18"/>
      <c r="D589" s="18"/>
      <c r="E589" s="18"/>
      <c r="F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</row>
    <row r="590">
      <c r="A590" s="30"/>
      <c r="B590" s="30"/>
      <c r="C590" s="18"/>
      <c r="D590" s="18"/>
      <c r="E590" s="18"/>
      <c r="F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</row>
    <row r="591">
      <c r="A591" s="30"/>
      <c r="B591" s="30"/>
      <c r="C591" s="18"/>
      <c r="D591" s="18"/>
      <c r="E591" s="18"/>
      <c r="F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</row>
    <row r="592">
      <c r="A592" s="30"/>
      <c r="B592" s="30"/>
      <c r="C592" s="18"/>
      <c r="D592" s="18"/>
      <c r="E592" s="18"/>
      <c r="F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</row>
    <row r="593">
      <c r="A593" s="30"/>
      <c r="B593" s="30"/>
      <c r="C593" s="18"/>
      <c r="D593" s="18"/>
      <c r="E593" s="18"/>
      <c r="F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</row>
    <row r="594">
      <c r="A594" s="30"/>
      <c r="B594" s="30"/>
      <c r="C594" s="18"/>
      <c r="D594" s="18"/>
      <c r="E594" s="18"/>
      <c r="F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</row>
    <row r="595">
      <c r="A595" s="30"/>
      <c r="B595" s="30"/>
      <c r="C595" s="18"/>
      <c r="D595" s="18"/>
      <c r="E595" s="18"/>
      <c r="F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</row>
    <row r="596">
      <c r="A596" s="30"/>
      <c r="B596" s="30"/>
      <c r="C596" s="18"/>
      <c r="D596" s="18"/>
      <c r="E596" s="18"/>
      <c r="F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</row>
    <row r="597">
      <c r="A597" s="30"/>
      <c r="B597" s="30"/>
      <c r="C597" s="18"/>
      <c r="D597" s="18"/>
      <c r="E597" s="18"/>
      <c r="F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</row>
    <row r="598">
      <c r="A598" s="30"/>
      <c r="B598" s="30"/>
      <c r="C598" s="18"/>
      <c r="D598" s="18"/>
      <c r="E598" s="18"/>
      <c r="F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</row>
    <row r="599">
      <c r="A599" s="30"/>
      <c r="B599" s="30"/>
      <c r="C599" s="18"/>
      <c r="D599" s="18"/>
      <c r="E599" s="18"/>
      <c r="F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</row>
    <row r="600">
      <c r="A600" s="30"/>
      <c r="B600" s="30"/>
      <c r="C600" s="18"/>
      <c r="D600" s="18"/>
      <c r="E600" s="18"/>
      <c r="F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</row>
    <row r="601">
      <c r="A601" s="30"/>
      <c r="B601" s="30"/>
      <c r="C601" s="18"/>
      <c r="D601" s="18"/>
      <c r="E601" s="18"/>
      <c r="F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</row>
    <row r="602">
      <c r="A602" s="30"/>
      <c r="B602" s="30"/>
      <c r="C602" s="18"/>
      <c r="D602" s="18"/>
      <c r="E602" s="18"/>
      <c r="F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</row>
    <row r="603">
      <c r="A603" s="30"/>
      <c r="B603" s="30"/>
      <c r="C603" s="18"/>
      <c r="D603" s="18"/>
      <c r="E603" s="18"/>
      <c r="F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</row>
    <row r="604">
      <c r="A604" s="30"/>
      <c r="B604" s="30"/>
      <c r="C604" s="18"/>
      <c r="D604" s="18"/>
      <c r="E604" s="18"/>
      <c r="F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</row>
    <row r="605">
      <c r="A605" s="30"/>
      <c r="B605" s="30"/>
      <c r="C605" s="18"/>
      <c r="D605" s="18"/>
      <c r="E605" s="18"/>
      <c r="F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</row>
    <row r="606">
      <c r="A606" s="30"/>
      <c r="B606" s="30"/>
      <c r="C606" s="18"/>
      <c r="D606" s="18"/>
      <c r="E606" s="18"/>
      <c r="F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</row>
    <row r="607">
      <c r="A607" s="30"/>
      <c r="B607" s="30"/>
      <c r="C607" s="18"/>
      <c r="D607" s="18"/>
      <c r="E607" s="18"/>
      <c r="F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</row>
    <row r="608">
      <c r="A608" s="30"/>
      <c r="B608" s="30"/>
      <c r="C608" s="18"/>
      <c r="D608" s="18"/>
      <c r="E608" s="18"/>
      <c r="F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</row>
    <row r="609">
      <c r="A609" s="30"/>
      <c r="B609" s="30"/>
      <c r="C609" s="18"/>
      <c r="D609" s="18"/>
      <c r="E609" s="18"/>
      <c r="F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</row>
    <row r="610">
      <c r="A610" s="30"/>
      <c r="B610" s="30"/>
      <c r="C610" s="18"/>
      <c r="D610" s="18"/>
      <c r="E610" s="18"/>
      <c r="F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</row>
    <row r="611">
      <c r="A611" s="30"/>
      <c r="B611" s="30"/>
      <c r="C611" s="18"/>
      <c r="D611" s="18"/>
      <c r="E611" s="18"/>
      <c r="F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</row>
    <row r="612">
      <c r="A612" s="30"/>
      <c r="B612" s="30"/>
      <c r="C612" s="18"/>
      <c r="D612" s="18"/>
      <c r="E612" s="18"/>
      <c r="F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</row>
    <row r="613">
      <c r="A613" s="30"/>
      <c r="B613" s="30"/>
      <c r="C613" s="18"/>
      <c r="D613" s="18"/>
      <c r="E613" s="18"/>
      <c r="F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</row>
    <row r="614">
      <c r="A614" s="30"/>
      <c r="B614" s="30"/>
      <c r="C614" s="18"/>
      <c r="D614" s="18"/>
      <c r="E614" s="18"/>
      <c r="F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</row>
    <row r="615">
      <c r="A615" s="30"/>
      <c r="B615" s="30"/>
      <c r="C615" s="18"/>
      <c r="D615" s="18"/>
      <c r="E615" s="18"/>
      <c r="F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</row>
    <row r="616">
      <c r="A616" s="30"/>
      <c r="B616" s="30"/>
      <c r="C616" s="18"/>
      <c r="D616" s="18"/>
      <c r="E616" s="18"/>
      <c r="F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</row>
    <row r="617">
      <c r="A617" s="30"/>
      <c r="B617" s="30"/>
      <c r="C617" s="18"/>
      <c r="D617" s="18"/>
      <c r="E617" s="18"/>
      <c r="F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</row>
    <row r="618">
      <c r="A618" s="30"/>
      <c r="B618" s="30"/>
      <c r="C618" s="18"/>
      <c r="D618" s="18"/>
      <c r="E618" s="18"/>
      <c r="F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</row>
    <row r="619">
      <c r="A619" s="30"/>
      <c r="B619" s="30"/>
      <c r="C619" s="18"/>
      <c r="D619" s="18"/>
      <c r="E619" s="18"/>
      <c r="F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</row>
    <row r="620">
      <c r="A620" s="30"/>
      <c r="B620" s="30"/>
      <c r="C620" s="18"/>
      <c r="D620" s="18"/>
      <c r="E620" s="18"/>
      <c r="F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</row>
    <row r="621">
      <c r="A621" s="30"/>
      <c r="B621" s="30"/>
      <c r="C621" s="18"/>
      <c r="D621" s="18"/>
      <c r="E621" s="18"/>
      <c r="F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</row>
    <row r="622">
      <c r="A622" s="30"/>
      <c r="B622" s="30"/>
      <c r="C622" s="18"/>
      <c r="D622" s="18"/>
      <c r="E622" s="18"/>
      <c r="F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</row>
    <row r="623">
      <c r="A623" s="30"/>
      <c r="B623" s="30"/>
      <c r="C623" s="18"/>
      <c r="D623" s="18"/>
      <c r="E623" s="18"/>
      <c r="F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</row>
    <row r="624">
      <c r="A624" s="30"/>
      <c r="B624" s="30"/>
      <c r="C624" s="18"/>
      <c r="D624" s="18"/>
      <c r="E624" s="18"/>
      <c r="F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</row>
    <row r="625">
      <c r="A625" s="30"/>
      <c r="B625" s="30"/>
      <c r="C625" s="18"/>
      <c r="D625" s="18"/>
      <c r="E625" s="18"/>
      <c r="F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</row>
    <row r="626">
      <c r="A626" s="30"/>
      <c r="B626" s="30"/>
      <c r="C626" s="18"/>
      <c r="D626" s="18"/>
      <c r="E626" s="18"/>
      <c r="F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</row>
    <row r="627">
      <c r="A627" s="30"/>
      <c r="B627" s="30"/>
      <c r="C627" s="18"/>
      <c r="D627" s="18"/>
      <c r="E627" s="18"/>
      <c r="F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</row>
    <row r="628">
      <c r="A628" s="30"/>
      <c r="B628" s="30"/>
      <c r="C628" s="18"/>
      <c r="D628" s="18"/>
      <c r="E628" s="18"/>
      <c r="F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</row>
    <row r="629">
      <c r="A629" s="30"/>
      <c r="B629" s="30"/>
      <c r="C629" s="18"/>
      <c r="D629" s="18"/>
      <c r="E629" s="18"/>
      <c r="F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</row>
    <row r="630">
      <c r="A630" s="30"/>
      <c r="B630" s="30"/>
      <c r="C630" s="18"/>
      <c r="D630" s="18"/>
      <c r="E630" s="18"/>
      <c r="F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</row>
    <row r="631">
      <c r="A631" s="30"/>
      <c r="B631" s="30"/>
      <c r="C631" s="18"/>
      <c r="D631" s="18"/>
      <c r="E631" s="18"/>
      <c r="F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</row>
    <row r="632">
      <c r="A632" s="30"/>
      <c r="B632" s="30"/>
      <c r="C632" s="18"/>
      <c r="D632" s="18"/>
      <c r="E632" s="18"/>
      <c r="F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</row>
    <row r="633">
      <c r="A633" s="30"/>
      <c r="B633" s="30"/>
      <c r="C633" s="18"/>
      <c r="D633" s="18"/>
      <c r="E633" s="18"/>
      <c r="F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</row>
    <row r="634">
      <c r="A634" s="30"/>
      <c r="B634" s="30"/>
      <c r="C634" s="18"/>
      <c r="D634" s="18"/>
      <c r="E634" s="18"/>
      <c r="F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</row>
    <row r="635">
      <c r="A635" s="30"/>
      <c r="B635" s="30"/>
      <c r="C635" s="18"/>
      <c r="D635" s="18"/>
      <c r="E635" s="18"/>
      <c r="F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</row>
    <row r="636">
      <c r="A636" s="30"/>
      <c r="B636" s="30"/>
      <c r="C636" s="18"/>
      <c r="D636" s="18"/>
      <c r="E636" s="18"/>
      <c r="F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</row>
    <row r="637">
      <c r="A637" s="30"/>
      <c r="B637" s="30"/>
      <c r="C637" s="18"/>
      <c r="D637" s="18"/>
      <c r="E637" s="18"/>
      <c r="F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</row>
    <row r="638">
      <c r="A638" s="30"/>
      <c r="B638" s="30"/>
      <c r="C638" s="18"/>
      <c r="D638" s="18"/>
      <c r="E638" s="18"/>
      <c r="F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</row>
    <row r="639">
      <c r="A639" s="30"/>
      <c r="B639" s="30"/>
      <c r="C639" s="18"/>
      <c r="D639" s="18"/>
      <c r="E639" s="18"/>
      <c r="F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</row>
    <row r="640">
      <c r="A640" s="30"/>
      <c r="B640" s="30"/>
      <c r="C640" s="18"/>
      <c r="D640" s="18"/>
      <c r="E640" s="18"/>
      <c r="F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</row>
    <row r="641">
      <c r="A641" s="30"/>
      <c r="B641" s="30"/>
      <c r="C641" s="18"/>
      <c r="D641" s="18"/>
      <c r="E641" s="18"/>
      <c r="F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</row>
    <row r="642">
      <c r="A642" s="30"/>
      <c r="B642" s="30"/>
      <c r="C642" s="18"/>
      <c r="D642" s="18"/>
      <c r="E642" s="18"/>
      <c r="F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</row>
    <row r="643">
      <c r="A643" s="30"/>
      <c r="B643" s="30"/>
      <c r="C643" s="18"/>
      <c r="D643" s="18"/>
      <c r="E643" s="18"/>
      <c r="F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</row>
    <row r="644">
      <c r="A644" s="30"/>
      <c r="B644" s="30"/>
      <c r="C644" s="18"/>
      <c r="D644" s="18"/>
      <c r="E644" s="18"/>
      <c r="F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</row>
    <row r="645">
      <c r="A645" s="30"/>
      <c r="B645" s="30"/>
      <c r="C645" s="18"/>
      <c r="D645" s="18"/>
      <c r="E645" s="18"/>
      <c r="F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</row>
    <row r="646">
      <c r="A646" s="30"/>
      <c r="B646" s="30"/>
      <c r="C646" s="18"/>
      <c r="D646" s="18"/>
      <c r="E646" s="18"/>
      <c r="F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</row>
    <row r="647">
      <c r="A647" s="30"/>
      <c r="B647" s="30"/>
      <c r="C647" s="18"/>
      <c r="D647" s="18"/>
      <c r="E647" s="18"/>
      <c r="F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</row>
    <row r="648">
      <c r="A648" s="30"/>
      <c r="B648" s="30"/>
      <c r="C648" s="18"/>
      <c r="D648" s="18"/>
      <c r="E648" s="18"/>
      <c r="F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</row>
    <row r="649">
      <c r="A649" s="30"/>
      <c r="B649" s="30"/>
      <c r="C649" s="18"/>
      <c r="D649" s="18"/>
      <c r="E649" s="18"/>
      <c r="F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</row>
    <row r="650">
      <c r="A650" s="30"/>
      <c r="B650" s="30"/>
      <c r="C650" s="18"/>
      <c r="D650" s="18"/>
      <c r="E650" s="18"/>
      <c r="F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</row>
    <row r="651">
      <c r="A651" s="30"/>
      <c r="B651" s="30"/>
      <c r="C651" s="18"/>
      <c r="D651" s="18"/>
      <c r="E651" s="18"/>
      <c r="F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</row>
    <row r="652">
      <c r="A652" s="30"/>
      <c r="B652" s="30"/>
      <c r="C652" s="18"/>
      <c r="D652" s="18"/>
      <c r="E652" s="18"/>
      <c r="F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</row>
    <row r="653">
      <c r="A653" s="30"/>
      <c r="B653" s="30"/>
      <c r="C653" s="18"/>
      <c r="D653" s="18"/>
      <c r="E653" s="18"/>
      <c r="F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</row>
    <row r="654">
      <c r="A654" s="30"/>
      <c r="B654" s="30"/>
      <c r="C654" s="18"/>
      <c r="D654" s="18"/>
      <c r="E654" s="18"/>
      <c r="F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</row>
    <row r="655">
      <c r="A655" s="30"/>
      <c r="B655" s="30"/>
      <c r="C655" s="18"/>
      <c r="D655" s="18"/>
      <c r="E655" s="18"/>
      <c r="F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</row>
    <row r="656">
      <c r="A656" s="30"/>
      <c r="B656" s="30"/>
      <c r="C656" s="18"/>
      <c r="D656" s="18"/>
      <c r="E656" s="18"/>
      <c r="F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</row>
    <row r="657">
      <c r="A657" s="30"/>
      <c r="B657" s="30"/>
      <c r="C657" s="18"/>
      <c r="D657" s="18"/>
      <c r="E657" s="18"/>
      <c r="F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</row>
    <row r="658">
      <c r="A658" s="30"/>
      <c r="B658" s="30"/>
      <c r="C658" s="18"/>
      <c r="D658" s="18"/>
      <c r="E658" s="18"/>
      <c r="F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</row>
    <row r="659">
      <c r="A659" s="30"/>
      <c r="B659" s="30"/>
      <c r="C659" s="18"/>
      <c r="D659" s="18"/>
      <c r="E659" s="18"/>
      <c r="F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</row>
    <row r="660">
      <c r="A660" s="30"/>
      <c r="B660" s="30"/>
      <c r="C660" s="18"/>
      <c r="D660" s="18"/>
      <c r="E660" s="18"/>
      <c r="F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</row>
    <row r="661">
      <c r="A661" s="30"/>
      <c r="B661" s="30"/>
      <c r="C661" s="18"/>
      <c r="D661" s="18"/>
      <c r="E661" s="18"/>
      <c r="F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</row>
    <row r="662">
      <c r="A662" s="30"/>
      <c r="B662" s="30"/>
      <c r="C662" s="18"/>
      <c r="D662" s="18"/>
      <c r="E662" s="18"/>
      <c r="F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</row>
    <row r="663">
      <c r="A663" s="30"/>
      <c r="B663" s="30"/>
      <c r="C663" s="18"/>
      <c r="D663" s="18"/>
      <c r="E663" s="18"/>
      <c r="F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</row>
    <row r="664">
      <c r="A664" s="30"/>
      <c r="B664" s="30"/>
      <c r="C664" s="18"/>
      <c r="D664" s="18"/>
      <c r="E664" s="18"/>
      <c r="F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</row>
    <row r="665">
      <c r="A665" s="30"/>
      <c r="B665" s="30"/>
      <c r="C665" s="18"/>
      <c r="D665" s="18"/>
      <c r="E665" s="18"/>
      <c r="F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</row>
    <row r="666">
      <c r="A666" s="30"/>
      <c r="B666" s="30"/>
      <c r="C666" s="18"/>
      <c r="D666" s="18"/>
      <c r="E666" s="18"/>
      <c r="F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</row>
    <row r="667">
      <c r="A667" s="30"/>
      <c r="B667" s="30"/>
      <c r="C667" s="18"/>
      <c r="D667" s="18"/>
      <c r="E667" s="18"/>
      <c r="F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</row>
    <row r="668">
      <c r="A668" s="30"/>
      <c r="B668" s="30"/>
      <c r="C668" s="18"/>
      <c r="D668" s="18"/>
      <c r="E668" s="18"/>
      <c r="F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</row>
    <row r="669">
      <c r="A669" s="30"/>
      <c r="B669" s="30"/>
      <c r="C669" s="18"/>
      <c r="D669" s="18"/>
      <c r="E669" s="18"/>
      <c r="F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</row>
    <row r="670">
      <c r="A670" s="30"/>
      <c r="B670" s="30"/>
      <c r="C670" s="18"/>
      <c r="D670" s="18"/>
      <c r="E670" s="18"/>
      <c r="F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</row>
    <row r="671">
      <c r="A671" s="30"/>
      <c r="B671" s="30"/>
      <c r="C671" s="18"/>
      <c r="D671" s="18"/>
      <c r="E671" s="18"/>
      <c r="F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</row>
    <row r="672">
      <c r="A672" s="30"/>
      <c r="B672" s="30"/>
      <c r="C672" s="18"/>
      <c r="D672" s="18"/>
      <c r="E672" s="18"/>
      <c r="F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</row>
    <row r="673">
      <c r="A673" s="30"/>
      <c r="B673" s="30"/>
      <c r="C673" s="18"/>
      <c r="D673" s="18"/>
      <c r="E673" s="18"/>
      <c r="F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</row>
    <row r="674">
      <c r="A674" s="30"/>
      <c r="B674" s="30"/>
      <c r="C674" s="18"/>
      <c r="D674" s="18"/>
      <c r="E674" s="18"/>
      <c r="F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</row>
    <row r="675">
      <c r="A675" s="30"/>
      <c r="B675" s="30"/>
      <c r="C675" s="18"/>
      <c r="D675" s="18"/>
      <c r="E675" s="18"/>
      <c r="F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</row>
    <row r="676">
      <c r="A676" s="30"/>
      <c r="B676" s="30"/>
      <c r="C676" s="18"/>
      <c r="D676" s="18"/>
      <c r="E676" s="18"/>
      <c r="F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</row>
    <row r="677">
      <c r="A677" s="30"/>
      <c r="B677" s="30"/>
      <c r="C677" s="18"/>
      <c r="D677" s="18"/>
      <c r="E677" s="18"/>
      <c r="F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</row>
    <row r="678">
      <c r="A678" s="30"/>
      <c r="B678" s="30"/>
      <c r="C678" s="18"/>
      <c r="D678" s="18"/>
      <c r="E678" s="18"/>
      <c r="F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</row>
    <row r="679">
      <c r="A679" s="30"/>
      <c r="B679" s="30"/>
      <c r="C679" s="18"/>
      <c r="D679" s="18"/>
      <c r="E679" s="18"/>
      <c r="F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</row>
    <row r="680">
      <c r="A680" s="30"/>
      <c r="B680" s="30"/>
      <c r="C680" s="18"/>
      <c r="D680" s="18"/>
      <c r="E680" s="18"/>
      <c r="F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</row>
    <row r="681">
      <c r="A681" s="30"/>
      <c r="B681" s="30"/>
      <c r="C681" s="18"/>
      <c r="D681" s="18"/>
      <c r="E681" s="18"/>
      <c r="F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</row>
    <row r="682">
      <c r="A682" s="30"/>
      <c r="B682" s="30"/>
      <c r="C682" s="18"/>
      <c r="D682" s="18"/>
      <c r="E682" s="18"/>
      <c r="F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</row>
    <row r="683">
      <c r="A683" s="30"/>
      <c r="B683" s="30"/>
      <c r="C683" s="18"/>
      <c r="D683" s="18"/>
      <c r="E683" s="18"/>
      <c r="F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</row>
    <row r="684">
      <c r="A684" s="30"/>
      <c r="B684" s="30"/>
      <c r="C684" s="18"/>
      <c r="D684" s="18"/>
      <c r="E684" s="18"/>
      <c r="F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</row>
    <row r="685">
      <c r="A685" s="30"/>
      <c r="B685" s="30"/>
      <c r="C685" s="18"/>
      <c r="D685" s="18"/>
      <c r="E685" s="18"/>
      <c r="F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</row>
    <row r="686">
      <c r="A686" s="30"/>
      <c r="B686" s="30"/>
      <c r="C686" s="18"/>
      <c r="D686" s="18"/>
      <c r="E686" s="18"/>
      <c r="F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</row>
    <row r="687">
      <c r="A687" s="30"/>
      <c r="B687" s="30"/>
      <c r="C687" s="18"/>
      <c r="D687" s="18"/>
      <c r="E687" s="18"/>
      <c r="F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</row>
    <row r="688">
      <c r="A688" s="30"/>
      <c r="B688" s="30"/>
      <c r="C688" s="18"/>
      <c r="D688" s="18"/>
      <c r="E688" s="18"/>
      <c r="F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</row>
    <row r="689">
      <c r="A689" s="30"/>
      <c r="B689" s="30"/>
      <c r="C689" s="18"/>
      <c r="D689" s="18"/>
      <c r="E689" s="18"/>
      <c r="F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</row>
    <row r="690">
      <c r="A690" s="30"/>
      <c r="B690" s="30"/>
      <c r="C690" s="18"/>
      <c r="D690" s="18"/>
      <c r="E690" s="18"/>
      <c r="F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</row>
    <row r="691">
      <c r="A691" s="30"/>
      <c r="B691" s="30"/>
      <c r="C691" s="18"/>
      <c r="D691" s="18"/>
      <c r="E691" s="18"/>
      <c r="F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</row>
    <row r="692">
      <c r="A692" s="30"/>
      <c r="B692" s="30"/>
      <c r="C692" s="18"/>
      <c r="D692" s="18"/>
      <c r="E692" s="18"/>
      <c r="F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</row>
    <row r="693">
      <c r="A693" s="30"/>
      <c r="B693" s="30"/>
      <c r="C693" s="18"/>
      <c r="D693" s="18"/>
      <c r="E693" s="18"/>
      <c r="F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</row>
    <row r="694">
      <c r="A694" s="30"/>
      <c r="B694" s="30"/>
      <c r="C694" s="18"/>
      <c r="D694" s="18"/>
      <c r="E694" s="18"/>
      <c r="F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</row>
    <row r="695">
      <c r="A695" s="30"/>
      <c r="B695" s="30"/>
      <c r="C695" s="18"/>
      <c r="D695" s="18"/>
      <c r="E695" s="18"/>
      <c r="F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</row>
    <row r="696">
      <c r="A696" s="30"/>
      <c r="B696" s="30"/>
      <c r="C696" s="18"/>
      <c r="D696" s="18"/>
      <c r="E696" s="18"/>
      <c r="F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</row>
    <row r="697">
      <c r="A697" s="30"/>
      <c r="B697" s="30"/>
      <c r="C697" s="18"/>
      <c r="D697" s="18"/>
      <c r="E697" s="18"/>
      <c r="F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</row>
    <row r="698">
      <c r="A698" s="30"/>
      <c r="B698" s="30"/>
      <c r="C698" s="18"/>
      <c r="D698" s="18"/>
      <c r="E698" s="18"/>
      <c r="F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</row>
    <row r="699">
      <c r="A699" s="30"/>
      <c r="B699" s="30"/>
      <c r="C699" s="18"/>
      <c r="D699" s="18"/>
      <c r="E699" s="18"/>
      <c r="F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</row>
    <row r="700">
      <c r="A700" s="30"/>
      <c r="B700" s="30"/>
      <c r="C700" s="18"/>
      <c r="D700" s="18"/>
      <c r="E700" s="18"/>
      <c r="F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</row>
    <row r="701">
      <c r="A701" s="30"/>
      <c r="B701" s="30"/>
      <c r="C701" s="18"/>
      <c r="D701" s="18"/>
      <c r="E701" s="18"/>
      <c r="F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</row>
    <row r="702">
      <c r="A702" s="30"/>
      <c r="B702" s="30"/>
      <c r="C702" s="18"/>
      <c r="D702" s="18"/>
      <c r="E702" s="18"/>
      <c r="F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</row>
    <row r="703">
      <c r="A703" s="30"/>
      <c r="B703" s="30"/>
      <c r="C703" s="18"/>
      <c r="D703" s="18"/>
      <c r="E703" s="18"/>
      <c r="F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</row>
    <row r="704">
      <c r="A704" s="30"/>
      <c r="B704" s="30"/>
      <c r="C704" s="18"/>
      <c r="D704" s="18"/>
      <c r="E704" s="18"/>
      <c r="F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</row>
    <row r="705">
      <c r="A705" s="30"/>
      <c r="B705" s="30"/>
      <c r="C705" s="18"/>
      <c r="D705" s="18"/>
      <c r="E705" s="18"/>
      <c r="F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</row>
    <row r="706">
      <c r="A706" s="30"/>
      <c r="B706" s="30"/>
      <c r="C706" s="18"/>
      <c r="D706" s="18"/>
      <c r="E706" s="18"/>
      <c r="F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</row>
    <row r="707">
      <c r="A707" s="30"/>
      <c r="B707" s="30"/>
      <c r="C707" s="18"/>
      <c r="D707" s="18"/>
      <c r="E707" s="18"/>
      <c r="F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</row>
    <row r="708">
      <c r="A708" s="30"/>
      <c r="B708" s="30"/>
      <c r="C708" s="18"/>
      <c r="D708" s="18"/>
      <c r="E708" s="18"/>
      <c r="F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</row>
    <row r="709">
      <c r="A709" s="30"/>
      <c r="B709" s="30"/>
      <c r="C709" s="18"/>
      <c r="D709" s="18"/>
      <c r="E709" s="18"/>
      <c r="F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</row>
    <row r="710">
      <c r="A710" s="30"/>
      <c r="B710" s="30"/>
      <c r="C710" s="18"/>
      <c r="D710" s="18"/>
      <c r="E710" s="18"/>
      <c r="F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</row>
    <row r="711">
      <c r="A711" s="30"/>
      <c r="B711" s="30"/>
      <c r="C711" s="18"/>
      <c r="D711" s="18"/>
      <c r="E711" s="18"/>
      <c r="F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</row>
    <row r="712">
      <c r="A712" s="30"/>
      <c r="B712" s="30"/>
      <c r="C712" s="18"/>
      <c r="D712" s="18"/>
      <c r="E712" s="18"/>
      <c r="F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</row>
    <row r="713">
      <c r="A713" s="30"/>
      <c r="B713" s="30"/>
      <c r="C713" s="18"/>
      <c r="D713" s="18"/>
      <c r="E713" s="18"/>
      <c r="F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</row>
    <row r="714">
      <c r="A714" s="30"/>
      <c r="B714" s="30"/>
      <c r="C714" s="18"/>
      <c r="D714" s="18"/>
      <c r="E714" s="18"/>
      <c r="F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</row>
    <row r="715">
      <c r="A715" s="30"/>
      <c r="B715" s="30"/>
      <c r="C715" s="18"/>
      <c r="D715" s="18"/>
      <c r="E715" s="18"/>
      <c r="F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</row>
    <row r="716">
      <c r="A716" s="30"/>
      <c r="B716" s="30"/>
      <c r="C716" s="18"/>
      <c r="D716" s="18"/>
      <c r="E716" s="18"/>
      <c r="F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</row>
    <row r="717">
      <c r="A717" s="30"/>
      <c r="B717" s="30"/>
      <c r="C717" s="18"/>
      <c r="D717" s="18"/>
      <c r="E717" s="18"/>
      <c r="F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</row>
    <row r="718">
      <c r="A718" s="30"/>
      <c r="B718" s="30"/>
      <c r="C718" s="18"/>
      <c r="D718" s="18"/>
      <c r="E718" s="18"/>
      <c r="F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</row>
    <row r="719">
      <c r="A719" s="30"/>
      <c r="B719" s="30"/>
      <c r="C719" s="18"/>
      <c r="D719" s="18"/>
      <c r="E719" s="18"/>
      <c r="F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</row>
    <row r="720">
      <c r="A720" s="30"/>
      <c r="B720" s="30"/>
      <c r="C720" s="18"/>
      <c r="D720" s="18"/>
      <c r="E720" s="18"/>
      <c r="F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</row>
    <row r="721">
      <c r="A721" s="30"/>
      <c r="B721" s="30"/>
      <c r="C721" s="18"/>
      <c r="D721" s="18"/>
      <c r="E721" s="18"/>
      <c r="F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</row>
    <row r="722">
      <c r="A722" s="30"/>
      <c r="B722" s="30"/>
      <c r="C722" s="18"/>
      <c r="D722" s="18"/>
      <c r="E722" s="18"/>
      <c r="F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</row>
    <row r="723">
      <c r="A723" s="30"/>
      <c r="B723" s="30"/>
      <c r="C723" s="18"/>
      <c r="D723" s="18"/>
      <c r="E723" s="18"/>
      <c r="F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</row>
    <row r="724">
      <c r="A724" s="30"/>
      <c r="B724" s="30"/>
      <c r="C724" s="18"/>
      <c r="D724" s="18"/>
      <c r="E724" s="18"/>
      <c r="F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</row>
    <row r="725">
      <c r="A725" s="30"/>
      <c r="B725" s="30"/>
      <c r="C725" s="18"/>
      <c r="D725" s="18"/>
      <c r="E725" s="18"/>
      <c r="F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</row>
    <row r="726">
      <c r="A726" s="30"/>
      <c r="B726" s="30"/>
      <c r="C726" s="18"/>
      <c r="D726" s="18"/>
      <c r="E726" s="18"/>
      <c r="F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</row>
    <row r="727">
      <c r="A727" s="30"/>
      <c r="B727" s="30"/>
      <c r="C727" s="18"/>
      <c r="D727" s="18"/>
      <c r="E727" s="18"/>
      <c r="F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</row>
    <row r="728">
      <c r="A728" s="30"/>
      <c r="B728" s="30"/>
      <c r="C728" s="18"/>
      <c r="D728" s="18"/>
      <c r="E728" s="18"/>
      <c r="F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</row>
    <row r="729">
      <c r="A729" s="30"/>
      <c r="B729" s="30"/>
      <c r="C729" s="18"/>
      <c r="D729" s="18"/>
      <c r="E729" s="18"/>
      <c r="F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</row>
    <row r="730">
      <c r="A730" s="30"/>
      <c r="B730" s="30"/>
      <c r="C730" s="18"/>
      <c r="D730" s="18"/>
      <c r="E730" s="18"/>
      <c r="F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</row>
    <row r="731">
      <c r="A731" s="30"/>
      <c r="B731" s="30"/>
      <c r="C731" s="18"/>
      <c r="D731" s="18"/>
      <c r="E731" s="18"/>
      <c r="F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</row>
    <row r="732">
      <c r="A732" s="30"/>
      <c r="B732" s="30"/>
      <c r="C732" s="18"/>
      <c r="D732" s="18"/>
      <c r="E732" s="18"/>
      <c r="F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</row>
    <row r="733">
      <c r="A733" s="30"/>
      <c r="B733" s="30"/>
      <c r="C733" s="18"/>
      <c r="D733" s="18"/>
      <c r="E733" s="18"/>
      <c r="F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</row>
    <row r="734">
      <c r="A734" s="30"/>
      <c r="B734" s="30"/>
      <c r="C734" s="18"/>
      <c r="D734" s="18"/>
      <c r="E734" s="18"/>
      <c r="F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</row>
    <row r="735">
      <c r="A735" s="30"/>
      <c r="B735" s="30"/>
      <c r="C735" s="18"/>
      <c r="D735" s="18"/>
      <c r="E735" s="18"/>
      <c r="F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</row>
    <row r="736">
      <c r="A736" s="30"/>
      <c r="B736" s="30"/>
      <c r="C736" s="18"/>
      <c r="D736" s="18"/>
      <c r="E736" s="18"/>
      <c r="F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</row>
    <row r="737">
      <c r="A737" s="30"/>
      <c r="B737" s="30"/>
      <c r="C737" s="18"/>
      <c r="D737" s="18"/>
      <c r="E737" s="18"/>
      <c r="F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</row>
    <row r="738">
      <c r="A738" s="30"/>
      <c r="B738" s="30"/>
      <c r="C738" s="18"/>
      <c r="D738" s="18"/>
      <c r="E738" s="18"/>
      <c r="F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</row>
    <row r="739">
      <c r="A739" s="30"/>
      <c r="B739" s="30"/>
      <c r="C739" s="18"/>
      <c r="D739" s="18"/>
      <c r="E739" s="18"/>
      <c r="F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</row>
    <row r="740">
      <c r="A740" s="30"/>
      <c r="B740" s="30"/>
      <c r="C740" s="18"/>
      <c r="D740" s="18"/>
      <c r="E740" s="18"/>
      <c r="F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</row>
    <row r="741">
      <c r="A741" s="30"/>
      <c r="B741" s="30"/>
      <c r="C741" s="18"/>
      <c r="D741" s="18"/>
      <c r="E741" s="18"/>
      <c r="F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</row>
    <row r="742">
      <c r="A742" s="30"/>
      <c r="B742" s="30"/>
      <c r="C742" s="18"/>
      <c r="D742" s="18"/>
      <c r="E742" s="18"/>
      <c r="F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</row>
    <row r="743">
      <c r="A743" s="30"/>
      <c r="B743" s="30"/>
      <c r="C743" s="18"/>
      <c r="D743" s="18"/>
      <c r="E743" s="18"/>
      <c r="F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</row>
    <row r="744">
      <c r="A744" s="30"/>
      <c r="B744" s="30"/>
      <c r="C744" s="18"/>
      <c r="D744" s="18"/>
      <c r="E744" s="18"/>
      <c r="F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</row>
    <row r="745">
      <c r="A745" s="30"/>
      <c r="B745" s="30"/>
      <c r="C745" s="18"/>
      <c r="D745" s="18"/>
      <c r="E745" s="18"/>
      <c r="F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</row>
    <row r="746">
      <c r="A746" s="30"/>
      <c r="B746" s="30"/>
      <c r="C746" s="18"/>
      <c r="D746" s="18"/>
      <c r="E746" s="18"/>
      <c r="F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</row>
    <row r="747">
      <c r="A747" s="30"/>
      <c r="B747" s="30"/>
      <c r="C747" s="18"/>
      <c r="D747" s="18"/>
      <c r="E747" s="18"/>
      <c r="F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</row>
    <row r="748">
      <c r="A748" s="30"/>
      <c r="B748" s="30"/>
      <c r="C748" s="18"/>
      <c r="D748" s="18"/>
      <c r="E748" s="18"/>
      <c r="F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</row>
    <row r="749">
      <c r="A749" s="30"/>
      <c r="B749" s="30"/>
      <c r="C749" s="18"/>
      <c r="D749" s="18"/>
      <c r="E749" s="18"/>
      <c r="F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</row>
    <row r="750">
      <c r="A750" s="30"/>
      <c r="B750" s="30"/>
      <c r="C750" s="18"/>
      <c r="D750" s="18"/>
      <c r="E750" s="18"/>
      <c r="F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</row>
    <row r="751">
      <c r="A751" s="30"/>
      <c r="B751" s="30"/>
      <c r="C751" s="18"/>
      <c r="D751" s="18"/>
      <c r="E751" s="18"/>
      <c r="F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</row>
    <row r="752">
      <c r="A752" s="30"/>
      <c r="B752" s="30"/>
      <c r="C752" s="18"/>
      <c r="D752" s="18"/>
      <c r="E752" s="18"/>
      <c r="F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</row>
    <row r="753">
      <c r="A753" s="30"/>
      <c r="B753" s="30"/>
      <c r="C753" s="18"/>
      <c r="D753" s="18"/>
      <c r="E753" s="18"/>
      <c r="F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</row>
    <row r="754">
      <c r="A754" s="30"/>
      <c r="B754" s="30"/>
      <c r="C754" s="18"/>
      <c r="D754" s="18"/>
      <c r="E754" s="18"/>
      <c r="F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</row>
    <row r="755">
      <c r="A755" s="30"/>
      <c r="B755" s="30"/>
      <c r="C755" s="18"/>
      <c r="D755" s="18"/>
      <c r="E755" s="18"/>
      <c r="F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</row>
    <row r="756">
      <c r="A756" s="30"/>
      <c r="B756" s="30"/>
      <c r="C756" s="18"/>
      <c r="D756" s="18"/>
      <c r="E756" s="18"/>
      <c r="F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</row>
    <row r="757">
      <c r="A757" s="30"/>
      <c r="B757" s="30"/>
      <c r="C757" s="18"/>
      <c r="D757" s="18"/>
      <c r="E757" s="18"/>
      <c r="F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</row>
    <row r="758">
      <c r="A758" s="30"/>
      <c r="B758" s="30"/>
      <c r="C758" s="18"/>
      <c r="D758" s="18"/>
      <c r="E758" s="18"/>
      <c r="F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</row>
    <row r="759">
      <c r="A759" s="30"/>
      <c r="B759" s="30"/>
      <c r="C759" s="18"/>
      <c r="D759" s="18"/>
      <c r="E759" s="18"/>
      <c r="F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</row>
    <row r="760">
      <c r="A760" s="30"/>
      <c r="B760" s="30"/>
      <c r="C760" s="18"/>
      <c r="D760" s="18"/>
      <c r="E760" s="18"/>
      <c r="F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</row>
    <row r="761">
      <c r="A761" s="30"/>
      <c r="B761" s="30"/>
      <c r="C761" s="18"/>
      <c r="D761" s="18"/>
      <c r="E761" s="18"/>
      <c r="F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</row>
    <row r="762">
      <c r="A762" s="30"/>
      <c r="B762" s="30"/>
      <c r="C762" s="18"/>
      <c r="D762" s="18"/>
      <c r="E762" s="18"/>
      <c r="F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</row>
    <row r="763">
      <c r="A763" s="30"/>
      <c r="B763" s="30"/>
      <c r="C763" s="18"/>
      <c r="D763" s="18"/>
      <c r="E763" s="18"/>
      <c r="F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</row>
    <row r="764">
      <c r="A764" s="30"/>
      <c r="B764" s="30"/>
      <c r="C764" s="18"/>
      <c r="D764" s="18"/>
      <c r="E764" s="18"/>
      <c r="F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</row>
    <row r="765">
      <c r="A765" s="30"/>
      <c r="B765" s="30"/>
      <c r="C765" s="18"/>
      <c r="D765" s="18"/>
      <c r="E765" s="18"/>
      <c r="F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</row>
    <row r="766">
      <c r="A766" s="30"/>
      <c r="B766" s="30"/>
      <c r="C766" s="18"/>
      <c r="D766" s="18"/>
      <c r="E766" s="18"/>
      <c r="F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</row>
    <row r="767">
      <c r="A767" s="30"/>
      <c r="B767" s="30"/>
      <c r="C767" s="18"/>
      <c r="D767" s="18"/>
      <c r="E767" s="18"/>
      <c r="F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</row>
    <row r="768">
      <c r="A768" s="30"/>
      <c r="B768" s="30"/>
      <c r="C768" s="18"/>
      <c r="D768" s="18"/>
      <c r="E768" s="18"/>
      <c r="F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</row>
    <row r="769">
      <c r="A769" s="30"/>
      <c r="B769" s="30"/>
      <c r="C769" s="18"/>
      <c r="D769" s="18"/>
      <c r="E769" s="18"/>
      <c r="F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</row>
    <row r="770">
      <c r="A770" s="30"/>
      <c r="B770" s="30"/>
      <c r="C770" s="18"/>
      <c r="D770" s="18"/>
      <c r="E770" s="18"/>
      <c r="F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</row>
    <row r="771">
      <c r="A771" s="30"/>
      <c r="B771" s="30"/>
      <c r="C771" s="18"/>
      <c r="D771" s="18"/>
      <c r="E771" s="18"/>
      <c r="F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</row>
    <row r="772">
      <c r="A772" s="30"/>
      <c r="B772" s="30"/>
      <c r="C772" s="18"/>
      <c r="D772" s="18"/>
      <c r="E772" s="18"/>
      <c r="F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</row>
    <row r="773">
      <c r="A773" s="30"/>
      <c r="B773" s="30"/>
      <c r="C773" s="18"/>
      <c r="D773" s="18"/>
      <c r="E773" s="18"/>
      <c r="F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</row>
    <row r="774">
      <c r="A774" s="30"/>
      <c r="B774" s="30"/>
      <c r="C774" s="18"/>
      <c r="D774" s="18"/>
      <c r="E774" s="18"/>
      <c r="F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</row>
    <row r="775">
      <c r="A775" s="30"/>
      <c r="B775" s="30"/>
      <c r="C775" s="18"/>
      <c r="D775" s="18"/>
      <c r="E775" s="18"/>
      <c r="F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</row>
    <row r="776">
      <c r="A776" s="30"/>
      <c r="B776" s="30"/>
      <c r="C776" s="18"/>
      <c r="D776" s="18"/>
      <c r="E776" s="18"/>
      <c r="F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</row>
    <row r="777">
      <c r="A777" s="30"/>
      <c r="B777" s="30"/>
      <c r="C777" s="18"/>
      <c r="D777" s="18"/>
      <c r="E777" s="18"/>
      <c r="F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</row>
    <row r="778">
      <c r="A778" s="30"/>
      <c r="B778" s="30"/>
      <c r="C778" s="18"/>
      <c r="D778" s="18"/>
      <c r="E778" s="18"/>
      <c r="F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</row>
    <row r="779">
      <c r="A779" s="30"/>
      <c r="B779" s="30"/>
      <c r="C779" s="18"/>
      <c r="D779" s="18"/>
      <c r="E779" s="18"/>
      <c r="F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</row>
    <row r="780">
      <c r="A780" s="30"/>
      <c r="B780" s="30"/>
      <c r="C780" s="18"/>
      <c r="D780" s="18"/>
      <c r="E780" s="18"/>
      <c r="F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</row>
    <row r="781">
      <c r="A781" s="30"/>
      <c r="B781" s="30"/>
      <c r="C781" s="18"/>
      <c r="D781" s="18"/>
      <c r="E781" s="18"/>
      <c r="F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</row>
    <row r="782">
      <c r="A782" s="30"/>
      <c r="B782" s="30"/>
      <c r="C782" s="18"/>
      <c r="D782" s="18"/>
      <c r="E782" s="18"/>
      <c r="F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</row>
    <row r="783">
      <c r="A783" s="30"/>
      <c r="B783" s="30"/>
      <c r="C783" s="18"/>
      <c r="D783" s="18"/>
      <c r="E783" s="18"/>
      <c r="F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</row>
    <row r="784">
      <c r="A784" s="30"/>
      <c r="B784" s="30"/>
      <c r="C784" s="18"/>
      <c r="D784" s="18"/>
      <c r="E784" s="18"/>
      <c r="F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</row>
    <row r="785">
      <c r="A785" s="30"/>
      <c r="B785" s="30"/>
      <c r="C785" s="18"/>
      <c r="D785" s="18"/>
      <c r="E785" s="18"/>
      <c r="F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</row>
    <row r="786">
      <c r="A786" s="30"/>
      <c r="B786" s="30"/>
      <c r="C786" s="18"/>
      <c r="D786" s="18"/>
      <c r="E786" s="18"/>
      <c r="F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</row>
    <row r="787">
      <c r="A787" s="30"/>
      <c r="B787" s="30"/>
      <c r="C787" s="18"/>
      <c r="D787" s="18"/>
      <c r="E787" s="18"/>
      <c r="F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</row>
    <row r="788">
      <c r="A788" s="30"/>
      <c r="B788" s="30"/>
      <c r="C788" s="18"/>
      <c r="D788" s="18"/>
      <c r="E788" s="18"/>
      <c r="F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</row>
    <row r="789">
      <c r="A789" s="30"/>
      <c r="B789" s="30"/>
      <c r="C789" s="18"/>
      <c r="D789" s="18"/>
      <c r="E789" s="18"/>
      <c r="F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</row>
    <row r="790">
      <c r="A790" s="30"/>
      <c r="B790" s="30"/>
      <c r="C790" s="18"/>
      <c r="D790" s="18"/>
      <c r="E790" s="18"/>
      <c r="F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</row>
    <row r="791">
      <c r="A791" s="30"/>
      <c r="B791" s="30"/>
      <c r="C791" s="18"/>
      <c r="D791" s="18"/>
      <c r="E791" s="18"/>
      <c r="F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</row>
    <row r="792">
      <c r="A792" s="30"/>
      <c r="B792" s="30"/>
      <c r="C792" s="18"/>
      <c r="D792" s="18"/>
      <c r="E792" s="18"/>
      <c r="F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</row>
    <row r="793">
      <c r="A793" s="30"/>
      <c r="B793" s="30"/>
      <c r="C793" s="18"/>
      <c r="D793" s="18"/>
      <c r="E793" s="18"/>
      <c r="F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</row>
    <row r="794">
      <c r="A794" s="30"/>
      <c r="B794" s="30"/>
      <c r="C794" s="18"/>
      <c r="D794" s="18"/>
      <c r="E794" s="18"/>
      <c r="F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</row>
    <row r="795">
      <c r="A795" s="30"/>
      <c r="B795" s="30"/>
      <c r="C795" s="18"/>
      <c r="D795" s="18"/>
      <c r="E795" s="18"/>
      <c r="F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</row>
    <row r="796">
      <c r="A796" s="30"/>
      <c r="B796" s="30"/>
      <c r="C796" s="18"/>
      <c r="D796" s="18"/>
      <c r="E796" s="18"/>
      <c r="F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</row>
    <row r="797">
      <c r="A797" s="30"/>
      <c r="B797" s="30"/>
      <c r="C797" s="18"/>
      <c r="D797" s="18"/>
      <c r="E797" s="18"/>
      <c r="F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</row>
    <row r="798">
      <c r="A798" s="30"/>
      <c r="B798" s="30"/>
      <c r="C798" s="18"/>
      <c r="D798" s="18"/>
      <c r="E798" s="18"/>
      <c r="F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</row>
    <row r="799">
      <c r="A799" s="30"/>
      <c r="B799" s="30"/>
      <c r="C799" s="18"/>
      <c r="D799" s="18"/>
      <c r="E799" s="18"/>
      <c r="F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</row>
    <row r="800">
      <c r="A800" s="30"/>
      <c r="B800" s="30"/>
      <c r="C800" s="18"/>
      <c r="D800" s="18"/>
      <c r="E800" s="18"/>
      <c r="F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</row>
    <row r="801">
      <c r="A801" s="30"/>
      <c r="B801" s="30"/>
      <c r="C801" s="18"/>
      <c r="D801" s="18"/>
      <c r="E801" s="18"/>
      <c r="F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</row>
    <row r="802">
      <c r="A802" s="30"/>
      <c r="B802" s="30"/>
      <c r="C802" s="18"/>
      <c r="D802" s="18"/>
      <c r="E802" s="18"/>
      <c r="F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</row>
    <row r="803">
      <c r="A803" s="30"/>
      <c r="B803" s="30"/>
      <c r="C803" s="18"/>
      <c r="D803" s="18"/>
      <c r="E803" s="18"/>
      <c r="F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</row>
    <row r="804">
      <c r="A804" s="30"/>
      <c r="B804" s="30"/>
      <c r="C804" s="18"/>
      <c r="D804" s="18"/>
      <c r="E804" s="18"/>
      <c r="F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</row>
    <row r="805">
      <c r="A805" s="30"/>
      <c r="B805" s="30"/>
      <c r="C805" s="18"/>
      <c r="D805" s="18"/>
      <c r="E805" s="18"/>
      <c r="F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</row>
    <row r="806">
      <c r="A806" s="30"/>
      <c r="B806" s="30"/>
      <c r="C806" s="18"/>
      <c r="D806" s="18"/>
      <c r="E806" s="18"/>
      <c r="F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</row>
    <row r="807">
      <c r="A807" s="30"/>
      <c r="B807" s="30"/>
      <c r="C807" s="18"/>
      <c r="D807" s="18"/>
      <c r="E807" s="18"/>
      <c r="F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</row>
    <row r="808">
      <c r="A808" s="30"/>
      <c r="B808" s="30"/>
      <c r="C808" s="18"/>
      <c r="D808" s="18"/>
      <c r="E808" s="18"/>
      <c r="F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</row>
    <row r="809">
      <c r="A809" s="30"/>
      <c r="B809" s="30"/>
      <c r="C809" s="18"/>
      <c r="D809" s="18"/>
      <c r="E809" s="18"/>
      <c r="F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</row>
    <row r="810">
      <c r="A810" s="30"/>
      <c r="B810" s="30"/>
      <c r="C810" s="18"/>
      <c r="D810" s="18"/>
      <c r="E810" s="18"/>
      <c r="F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</row>
    <row r="811">
      <c r="A811" s="30"/>
      <c r="B811" s="30"/>
      <c r="C811" s="18"/>
      <c r="D811" s="18"/>
      <c r="E811" s="18"/>
      <c r="F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</row>
    <row r="812">
      <c r="A812" s="30"/>
      <c r="B812" s="30"/>
      <c r="C812" s="18"/>
      <c r="D812" s="18"/>
      <c r="E812" s="18"/>
      <c r="F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</row>
    <row r="813">
      <c r="A813" s="30"/>
      <c r="B813" s="30"/>
      <c r="C813" s="18"/>
      <c r="D813" s="18"/>
      <c r="E813" s="18"/>
      <c r="F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</row>
    <row r="814">
      <c r="A814" s="30"/>
      <c r="B814" s="30"/>
      <c r="C814" s="18"/>
      <c r="D814" s="18"/>
      <c r="E814" s="18"/>
      <c r="F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</row>
    <row r="815">
      <c r="A815" s="30"/>
      <c r="B815" s="30"/>
      <c r="C815" s="18"/>
      <c r="D815" s="18"/>
      <c r="E815" s="18"/>
      <c r="F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</row>
    <row r="816">
      <c r="A816" s="30"/>
      <c r="B816" s="30"/>
      <c r="C816" s="18"/>
      <c r="D816" s="18"/>
      <c r="E816" s="18"/>
      <c r="F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</row>
    <row r="817">
      <c r="A817" s="30"/>
      <c r="B817" s="30"/>
      <c r="C817" s="18"/>
      <c r="D817" s="18"/>
      <c r="E817" s="18"/>
      <c r="F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</row>
    <row r="818">
      <c r="A818" s="30"/>
      <c r="B818" s="30"/>
      <c r="C818" s="18"/>
      <c r="D818" s="18"/>
      <c r="E818" s="18"/>
      <c r="F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</row>
    <row r="819">
      <c r="A819" s="30"/>
      <c r="B819" s="30"/>
      <c r="C819" s="18"/>
      <c r="D819" s="18"/>
      <c r="E819" s="18"/>
      <c r="F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</row>
    <row r="820">
      <c r="A820" s="30"/>
      <c r="B820" s="30"/>
      <c r="C820" s="18"/>
      <c r="D820" s="18"/>
      <c r="E820" s="18"/>
      <c r="F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</row>
    <row r="821">
      <c r="A821" s="30"/>
      <c r="B821" s="30"/>
      <c r="C821" s="18"/>
      <c r="D821" s="18"/>
      <c r="E821" s="18"/>
      <c r="F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</row>
    <row r="822">
      <c r="A822" s="30"/>
      <c r="B822" s="30"/>
      <c r="C822" s="18"/>
      <c r="D822" s="18"/>
      <c r="E822" s="18"/>
      <c r="F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</row>
    <row r="823">
      <c r="A823" s="30"/>
      <c r="B823" s="30"/>
      <c r="C823" s="18"/>
      <c r="D823" s="18"/>
      <c r="E823" s="18"/>
      <c r="F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</row>
    <row r="824">
      <c r="A824" s="30"/>
      <c r="B824" s="30"/>
      <c r="C824" s="18"/>
      <c r="D824" s="18"/>
      <c r="E824" s="18"/>
      <c r="F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</row>
    <row r="825">
      <c r="A825" s="30"/>
      <c r="B825" s="30"/>
      <c r="C825" s="18"/>
      <c r="D825" s="18"/>
      <c r="E825" s="18"/>
      <c r="F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</row>
    <row r="826">
      <c r="A826" s="30"/>
      <c r="B826" s="30"/>
      <c r="C826" s="18"/>
      <c r="D826" s="18"/>
      <c r="E826" s="18"/>
      <c r="F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</row>
    <row r="827">
      <c r="A827" s="30"/>
      <c r="B827" s="30"/>
      <c r="C827" s="18"/>
      <c r="D827" s="18"/>
      <c r="E827" s="18"/>
      <c r="F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</row>
    <row r="828">
      <c r="A828" s="30"/>
      <c r="B828" s="30"/>
      <c r="C828" s="18"/>
      <c r="D828" s="18"/>
      <c r="E828" s="18"/>
      <c r="F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</row>
    <row r="829">
      <c r="A829" s="30"/>
      <c r="B829" s="30"/>
      <c r="C829" s="18"/>
      <c r="D829" s="18"/>
      <c r="E829" s="18"/>
      <c r="F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</row>
    <row r="830">
      <c r="A830" s="30"/>
      <c r="B830" s="30"/>
      <c r="C830" s="18"/>
      <c r="D830" s="18"/>
      <c r="E830" s="18"/>
      <c r="F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</row>
    <row r="831">
      <c r="A831" s="30"/>
      <c r="B831" s="30"/>
      <c r="C831" s="18"/>
      <c r="D831" s="18"/>
      <c r="E831" s="18"/>
      <c r="F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</row>
    <row r="832">
      <c r="A832" s="30"/>
      <c r="B832" s="30"/>
      <c r="C832" s="18"/>
      <c r="D832" s="18"/>
      <c r="E832" s="18"/>
      <c r="F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</row>
    <row r="833">
      <c r="A833" s="30"/>
      <c r="B833" s="30"/>
      <c r="C833" s="18"/>
      <c r="D833" s="18"/>
      <c r="E833" s="18"/>
      <c r="F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</row>
    <row r="834">
      <c r="A834" s="30"/>
      <c r="B834" s="30"/>
      <c r="C834" s="18"/>
      <c r="D834" s="18"/>
      <c r="E834" s="18"/>
      <c r="F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</row>
    <row r="835">
      <c r="A835" s="30"/>
      <c r="B835" s="30"/>
      <c r="C835" s="18"/>
      <c r="D835" s="18"/>
      <c r="E835" s="18"/>
      <c r="F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</row>
    <row r="836">
      <c r="A836" s="30"/>
      <c r="B836" s="30"/>
      <c r="C836" s="18"/>
      <c r="D836" s="18"/>
      <c r="E836" s="18"/>
      <c r="F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</row>
    <row r="837">
      <c r="A837" s="30"/>
      <c r="B837" s="30"/>
      <c r="C837" s="18"/>
      <c r="D837" s="18"/>
      <c r="E837" s="18"/>
      <c r="F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</row>
    <row r="838">
      <c r="A838" s="30"/>
      <c r="B838" s="30"/>
      <c r="C838" s="18"/>
      <c r="D838" s="18"/>
      <c r="E838" s="18"/>
      <c r="F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</row>
    <row r="839">
      <c r="A839" s="30"/>
      <c r="B839" s="30"/>
      <c r="C839" s="18"/>
      <c r="D839" s="18"/>
      <c r="E839" s="18"/>
      <c r="F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</row>
    <row r="840">
      <c r="A840" s="30"/>
      <c r="B840" s="30"/>
      <c r="C840" s="18"/>
      <c r="D840" s="18"/>
      <c r="E840" s="18"/>
      <c r="F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</row>
    <row r="841">
      <c r="A841" s="30"/>
      <c r="B841" s="30"/>
      <c r="C841" s="18"/>
      <c r="D841" s="18"/>
      <c r="E841" s="18"/>
      <c r="F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</row>
    <row r="842">
      <c r="A842" s="30"/>
      <c r="B842" s="30"/>
      <c r="C842" s="18"/>
      <c r="D842" s="18"/>
      <c r="E842" s="18"/>
      <c r="F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</row>
    <row r="843">
      <c r="A843" s="30"/>
      <c r="B843" s="30"/>
      <c r="C843" s="18"/>
      <c r="D843" s="18"/>
      <c r="E843" s="18"/>
      <c r="F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</row>
    <row r="844">
      <c r="A844" s="30"/>
      <c r="B844" s="30"/>
      <c r="C844" s="18"/>
      <c r="D844" s="18"/>
      <c r="E844" s="18"/>
      <c r="F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</row>
    <row r="845">
      <c r="A845" s="30"/>
      <c r="B845" s="30"/>
      <c r="C845" s="18"/>
      <c r="D845" s="18"/>
      <c r="E845" s="18"/>
      <c r="F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</row>
    <row r="846">
      <c r="A846" s="30"/>
      <c r="B846" s="30"/>
      <c r="C846" s="18"/>
      <c r="D846" s="18"/>
      <c r="E846" s="18"/>
      <c r="F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</row>
    <row r="847">
      <c r="A847" s="30"/>
      <c r="B847" s="30"/>
      <c r="C847" s="18"/>
      <c r="D847" s="18"/>
      <c r="E847" s="18"/>
      <c r="F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</row>
    <row r="848">
      <c r="A848" s="30"/>
      <c r="B848" s="30"/>
      <c r="C848" s="18"/>
      <c r="D848" s="18"/>
      <c r="E848" s="18"/>
      <c r="F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</row>
    <row r="849">
      <c r="A849" s="30"/>
      <c r="B849" s="30"/>
      <c r="C849" s="18"/>
      <c r="D849" s="18"/>
      <c r="E849" s="18"/>
      <c r="F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</row>
    <row r="850">
      <c r="A850" s="30"/>
      <c r="B850" s="30"/>
      <c r="C850" s="18"/>
      <c r="D850" s="18"/>
      <c r="E850" s="18"/>
      <c r="F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</row>
    <row r="851">
      <c r="A851" s="30"/>
      <c r="B851" s="30"/>
      <c r="C851" s="18"/>
      <c r="D851" s="18"/>
      <c r="E851" s="18"/>
      <c r="F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</row>
    <row r="852">
      <c r="A852" s="30"/>
      <c r="B852" s="30"/>
      <c r="C852" s="18"/>
      <c r="D852" s="18"/>
      <c r="E852" s="18"/>
      <c r="F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</row>
    <row r="853">
      <c r="A853" s="30"/>
      <c r="B853" s="30"/>
      <c r="C853" s="18"/>
      <c r="D853" s="18"/>
      <c r="E853" s="18"/>
      <c r="F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</row>
    <row r="854">
      <c r="A854" s="30"/>
      <c r="B854" s="30"/>
      <c r="C854" s="18"/>
      <c r="D854" s="18"/>
      <c r="E854" s="18"/>
      <c r="F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</row>
    <row r="855">
      <c r="A855" s="30"/>
      <c r="B855" s="30"/>
      <c r="C855" s="18"/>
      <c r="D855" s="18"/>
      <c r="E855" s="18"/>
      <c r="F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</row>
    <row r="856">
      <c r="A856" s="30"/>
      <c r="B856" s="30"/>
      <c r="C856" s="18"/>
      <c r="D856" s="18"/>
      <c r="E856" s="18"/>
      <c r="F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</row>
    <row r="857">
      <c r="A857" s="30"/>
      <c r="B857" s="30"/>
      <c r="C857" s="18"/>
      <c r="D857" s="18"/>
      <c r="E857" s="18"/>
      <c r="F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</row>
    <row r="858">
      <c r="A858" s="30"/>
      <c r="B858" s="30"/>
      <c r="C858" s="18"/>
      <c r="D858" s="18"/>
      <c r="E858" s="18"/>
      <c r="F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</row>
    <row r="859">
      <c r="A859" s="30"/>
      <c r="B859" s="30"/>
      <c r="C859" s="18"/>
      <c r="D859" s="18"/>
      <c r="E859" s="18"/>
      <c r="F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</row>
    <row r="860">
      <c r="A860" s="30"/>
      <c r="B860" s="30"/>
      <c r="C860" s="18"/>
      <c r="D860" s="18"/>
      <c r="E860" s="18"/>
      <c r="F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</row>
    <row r="861">
      <c r="A861" s="30"/>
      <c r="B861" s="30"/>
      <c r="C861" s="18"/>
      <c r="D861" s="18"/>
      <c r="E861" s="18"/>
      <c r="F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</row>
    <row r="862">
      <c r="A862" s="30"/>
      <c r="B862" s="30"/>
      <c r="C862" s="18"/>
      <c r="D862" s="18"/>
      <c r="E862" s="18"/>
      <c r="F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</row>
    <row r="863">
      <c r="A863" s="30"/>
      <c r="B863" s="30"/>
      <c r="C863" s="18"/>
      <c r="D863" s="18"/>
      <c r="E863" s="18"/>
      <c r="F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</row>
    <row r="864">
      <c r="A864" s="30"/>
      <c r="B864" s="30"/>
      <c r="C864" s="18"/>
      <c r="D864" s="18"/>
      <c r="E864" s="18"/>
      <c r="F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</row>
    <row r="865">
      <c r="A865" s="30"/>
      <c r="B865" s="30"/>
      <c r="C865" s="18"/>
      <c r="D865" s="18"/>
      <c r="E865" s="18"/>
      <c r="F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</row>
    <row r="866">
      <c r="A866" s="30"/>
      <c r="B866" s="30"/>
      <c r="C866" s="18"/>
      <c r="D866" s="18"/>
      <c r="E866" s="18"/>
      <c r="F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</row>
    <row r="867">
      <c r="A867" s="30"/>
      <c r="B867" s="30"/>
      <c r="C867" s="18"/>
      <c r="D867" s="18"/>
      <c r="E867" s="18"/>
      <c r="F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</row>
    <row r="868">
      <c r="A868" s="30"/>
      <c r="B868" s="30"/>
      <c r="C868" s="18"/>
      <c r="D868" s="18"/>
      <c r="E868" s="18"/>
      <c r="F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</row>
    <row r="869">
      <c r="A869" s="30"/>
      <c r="B869" s="30"/>
      <c r="C869" s="18"/>
      <c r="D869" s="18"/>
      <c r="E869" s="18"/>
      <c r="F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</row>
    <row r="870">
      <c r="A870" s="30"/>
      <c r="B870" s="30"/>
      <c r="C870" s="18"/>
      <c r="D870" s="18"/>
      <c r="E870" s="18"/>
      <c r="F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</row>
    <row r="871">
      <c r="A871" s="30"/>
      <c r="B871" s="30"/>
      <c r="C871" s="18"/>
      <c r="D871" s="18"/>
      <c r="E871" s="18"/>
      <c r="F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</row>
    <row r="872">
      <c r="A872" s="30"/>
      <c r="B872" s="30"/>
      <c r="C872" s="18"/>
      <c r="D872" s="18"/>
      <c r="E872" s="18"/>
      <c r="F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</row>
    <row r="873">
      <c r="A873" s="30"/>
      <c r="B873" s="30"/>
      <c r="C873" s="18"/>
      <c r="D873" s="18"/>
      <c r="E873" s="18"/>
      <c r="F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</row>
    <row r="874">
      <c r="A874" s="30"/>
      <c r="B874" s="30"/>
      <c r="C874" s="18"/>
      <c r="D874" s="18"/>
      <c r="E874" s="18"/>
      <c r="F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</row>
    <row r="875">
      <c r="A875" s="30"/>
      <c r="B875" s="30"/>
      <c r="C875" s="18"/>
      <c r="D875" s="18"/>
      <c r="E875" s="18"/>
      <c r="F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</row>
    <row r="876">
      <c r="A876" s="30"/>
      <c r="B876" s="30"/>
      <c r="C876" s="18"/>
      <c r="D876" s="18"/>
      <c r="E876" s="18"/>
      <c r="F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</row>
    <row r="877">
      <c r="A877" s="30"/>
      <c r="B877" s="30"/>
      <c r="C877" s="18"/>
      <c r="D877" s="18"/>
      <c r="E877" s="18"/>
      <c r="F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</row>
    <row r="878">
      <c r="A878" s="30"/>
      <c r="B878" s="30"/>
      <c r="C878" s="18"/>
      <c r="D878" s="18"/>
      <c r="E878" s="18"/>
      <c r="F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</row>
    <row r="879">
      <c r="A879" s="30"/>
      <c r="B879" s="30"/>
      <c r="C879" s="18"/>
      <c r="D879" s="18"/>
      <c r="E879" s="18"/>
      <c r="F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</row>
    <row r="880">
      <c r="A880" s="30"/>
      <c r="B880" s="30"/>
      <c r="C880" s="18"/>
      <c r="D880" s="18"/>
      <c r="E880" s="18"/>
      <c r="F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</row>
    <row r="881">
      <c r="A881" s="30"/>
      <c r="B881" s="30"/>
      <c r="C881" s="18"/>
      <c r="D881" s="18"/>
      <c r="E881" s="18"/>
      <c r="F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</row>
    <row r="882">
      <c r="A882" s="30"/>
      <c r="B882" s="30"/>
      <c r="C882" s="18"/>
      <c r="D882" s="18"/>
      <c r="E882" s="18"/>
      <c r="F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</row>
    <row r="883">
      <c r="A883" s="30"/>
      <c r="B883" s="30"/>
      <c r="C883" s="18"/>
      <c r="D883" s="18"/>
      <c r="E883" s="18"/>
      <c r="F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</row>
    <row r="884">
      <c r="A884" s="30"/>
      <c r="B884" s="30"/>
      <c r="C884" s="18"/>
      <c r="D884" s="18"/>
      <c r="E884" s="18"/>
      <c r="F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</row>
    <row r="885">
      <c r="A885" s="30"/>
      <c r="B885" s="30"/>
      <c r="C885" s="18"/>
      <c r="D885" s="18"/>
      <c r="E885" s="18"/>
      <c r="F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</row>
    <row r="886">
      <c r="A886" s="30"/>
      <c r="B886" s="30"/>
      <c r="C886" s="18"/>
      <c r="D886" s="18"/>
      <c r="E886" s="18"/>
      <c r="F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</row>
    <row r="887">
      <c r="A887" s="30"/>
      <c r="B887" s="30"/>
      <c r="C887" s="18"/>
      <c r="D887" s="18"/>
      <c r="E887" s="18"/>
      <c r="F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</row>
    <row r="888">
      <c r="A888" s="30"/>
      <c r="B888" s="30"/>
      <c r="C888" s="18"/>
      <c r="D888" s="18"/>
      <c r="E888" s="18"/>
      <c r="F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</row>
    <row r="889">
      <c r="A889" s="30"/>
      <c r="B889" s="30"/>
      <c r="C889" s="18"/>
      <c r="D889" s="18"/>
      <c r="E889" s="18"/>
      <c r="F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</row>
    <row r="890">
      <c r="A890" s="30"/>
      <c r="B890" s="30"/>
      <c r="C890" s="18"/>
      <c r="D890" s="18"/>
      <c r="E890" s="18"/>
      <c r="F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</row>
    <row r="891">
      <c r="A891" s="30"/>
      <c r="B891" s="30"/>
      <c r="C891" s="18"/>
      <c r="D891" s="18"/>
      <c r="E891" s="18"/>
      <c r="F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</row>
    <row r="892">
      <c r="A892" s="30"/>
      <c r="B892" s="30"/>
      <c r="C892" s="18"/>
      <c r="D892" s="18"/>
      <c r="E892" s="18"/>
      <c r="F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</row>
    <row r="893">
      <c r="A893" s="30"/>
      <c r="B893" s="30"/>
      <c r="C893" s="18"/>
      <c r="D893" s="18"/>
      <c r="E893" s="18"/>
      <c r="F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</row>
    <row r="894">
      <c r="A894" s="30"/>
      <c r="B894" s="30"/>
      <c r="C894" s="18"/>
      <c r="D894" s="18"/>
      <c r="E894" s="18"/>
      <c r="F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</row>
    <row r="895">
      <c r="A895" s="30"/>
      <c r="B895" s="30"/>
      <c r="C895" s="18"/>
      <c r="D895" s="18"/>
      <c r="E895" s="18"/>
      <c r="F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</row>
    <row r="896">
      <c r="A896" s="30"/>
      <c r="B896" s="30"/>
      <c r="C896" s="18"/>
      <c r="D896" s="18"/>
      <c r="E896" s="18"/>
      <c r="F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</row>
    <row r="897">
      <c r="A897" s="30"/>
      <c r="B897" s="30"/>
      <c r="C897" s="18"/>
      <c r="D897" s="18"/>
      <c r="E897" s="18"/>
      <c r="F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</row>
    <row r="898">
      <c r="A898" s="30"/>
      <c r="B898" s="30"/>
      <c r="C898" s="18"/>
      <c r="D898" s="18"/>
      <c r="E898" s="18"/>
      <c r="F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</row>
    <row r="899">
      <c r="A899" s="30"/>
      <c r="B899" s="30"/>
      <c r="C899" s="18"/>
      <c r="D899" s="18"/>
      <c r="E899" s="18"/>
      <c r="F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</row>
    <row r="900">
      <c r="A900" s="30"/>
      <c r="B900" s="30"/>
      <c r="C900" s="18"/>
      <c r="D900" s="18"/>
      <c r="E900" s="18"/>
      <c r="F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</row>
    <row r="901">
      <c r="A901" s="30"/>
      <c r="B901" s="30"/>
      <c r="C901" s="18"/>
      <c r="D901" s="18"/>
      <c r="E901" s="18"/>
      <c r="F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</row>
    <row r="902">
      <c r="A902" s="30"/>
      <c r="B902" s="30"/>
      <c r="C902" s="18"/>
      <c r="D902" s="18"/>
      <c r="E902" s="18"/>
      <c r="F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</row>
    <row r="903">
      <c r="A903" s="30"/>
      <c r="B903" s="30"/>
      <c r="C903" s="18"/>
      <c r="D903" s="18"/>
      <c r="E903" s="18"/>
      <c r="F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</row>
    <row r="904">
      <c r="A904" s="30"/>
      <c r="B904" s="30"/>
      <c r="C904" s="18"/>
      <c r="D904" s="18"/>
      <c r="E904" s="18"/>
      <c r="F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</row>
    <row r="905">
      <c r="A905" s="30"/>
      <c r="B905" s="30"/>
      <c r="C905" s="18"/>
      <c r="D905" s="18"/>
      <c r="E905" s="18"/>
      <c r="F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</row>
    <row r="906">
      <c r="A906" s="30"/>
      <c r="B906" s="30"/>
      <c r="C906" s="18"/>
      <c r="D906" s="18"/>
      <c r="E906" s="18"/>
      <c r="F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</row>
    <row r="907">
      <c r="A907" s="30"/>
      <c r="B907" s="30"/>
      <c r="C907" s="18"/>
      <c r="D907" s="18"/>
      <c r="E907" s="18"/>
      <c r="F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</row>
    <row r="908">
      <c r="A908" s="30"/>
      <c r="B908" s="30"/>
      <c r="C908" s="18"/>
      <c r="D908" s="18"/>
      <c r="E908" s="18"/>
      <c r="F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</row>
    <row r="909">
      <c r="A909" s="30"/>
      <c r="B909" s="30"/>
      <c r="C909" s="18"/>
      <c r="D909" s="18"/>
      <c r="E909" s="18"/>
      <c r="F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</row>
    <row r="910">
      <c r="A910" s="30"/>
      <c r="B910" s="30"/>
      <c r="C910" s="18"/>
      <c r="D910" s="18"/>
      <c r="E910" s="18"/>
      <c r="F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</row>
    <row r="911">
      <c r="A911" s="30"/>
      <c r="B911" s="30"/>
      <c r="C911" s="18"/>
      <c r="D911" s="18"/>
      <c r="E911" s="18"/>
      <c r="F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</row>
    <row r="912">
      <c r="A912" s="30"/>
      <c r="B912" s="30"/>
      <c r="C912" s="18"/>
      <c r="D912" s="18"/>
      <c r="E912" s="18"/>
      <c r="F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</row>
    <row r="913">
      <c r="A913" s="30"/>
      <c r="B913" s="30"/>
      <c r="C913" s="18"/>
      <c r="D913" s="18"/>
      <c r="E913" s="18"/>
      <c r="F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</row>
    <row r="914">
      <c r="A914" s="30"/>
      <c r="B914" s="30"/>
      <c r="C914" s="18"/>
      <c r="D914" s="18"/>
      <c r="E914" s="18"/>
      <c r="F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</row>
    <row r="915">
      <c r="A915" s="30"/>
      <c r="B915" s="30"/>
      <c r="C915" s="18"/>
      <c r="D915" s="18"/>
      <c r="E915" s="18"/>
      <c r="F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</row>
    <row r="916">
      <c r="A916" s="30"/>
      <c r="B916" s="30"/>
      <c r="C916" s="18"/>
      <c r="D916" s="18"/>
      <c r="E916" s="18"/>
      <c r="F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</row>
    <row r="917">
      <c r="A917" s="30"/>
      <c r="B917" s="30"/>
      <c r="C917" s="18"/>
      <c r="D917" s="18"/>
      <c r="E917" s="18"/>
      <c r="F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</row>
    <row r="918">
      <c r="A918" s="30"/>
      <c r="B918" s="30"/>
      <c r="C918" s="18"/>
      <c r="D918" s="18"/>
      <c r="E918" s="18"/>
      <c r="F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</row>
    <row r="919">
      <c r="A919" s="30"/>
      <c r="B919" s="30"/>
      <c r="C919" s="18"/>
      <c r="D919" s="18"/>
      <c r="E919" s="18"/>
      <c r="F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</row>
    <row r="920">
      <c r="A920" s="30"/>
      <c r="B920" s="30"/>
      <c r="C920" s="18"/>
      <c r="D920" s="18"/>
      <c r="E920" s="18"/>
      <c r="F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</row>
    <row r="921">
      <c r="A921" s="30"/>
      <c r="B921" s="30"/>
      <c r="C921" s="18"/>
      <c r="D921" s="18"/>
      <c r="E921" s="18"/>
      <c r="F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</row>
    <row r="922">
      <c r="A922" s="30"/>
      <c r="B922" s="30"/>
      <c r="C922" s="18"/>
      <c r="D922" s="18"/>
      <c r="E922" s="18"/>
      <c r="F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</row>
    <row r="923">
      <c r="A923" s="30"/>
      <c r="B923" s="30"/>
      <c r="C923" s="18"/>
      <c r="D923" s="18"/>
      <c r="E923" s="18"/>
      <c r="F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</row>
    <row r="924">
      <c r="A924" s="30"/>
      <c r="B924" s="30"/>
      <c r="C924" s="18"/>
      <c r="D924" s="18"/>
      <c r="E924" s="18"/>
      <c r="F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</row>
    <row r="925">
      <c r="A925" s="30"/>
      <c r="B925" s="30"/>
      <c r="C925" s="18"/>
      <c r="D925" s="18"/>
      <c r="E925" s="18"/>
      <c r="F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</row>
    <row r="926">
      <c r="A926" s="30"/>
      <c r="B926" s="30"/>
      <c r="C926" s="18"/>
      <c r="D926" s="18"/>
      <c r="E926" s="18"/>
      <c r="F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</row>
    <row r="927">
      <c r="A927" s="30"/>
      <c r="B927" s="30"/>
      <c r="C927" s="18"/>
      <c r="D927" s="18"/>
      <c r="E927" s="18"/>
      <c r="F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</row>
    <row r="928">
      <c r="A928" s="30"/>
      <c r="B928" s="30"/>
      <c r="C928" s="18"/>
      <c r="D928" s="18"/>
      <c r="E928" s="18"/>
      <c r="F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</row>
    <row r="929">
      <c r="A929" s="30"/>
      <c r="B929" s="30"/>
      <c r="C929" s="18"/>
      <c r="D929" s="18"/>
      <c r="E929" s="18"/>
      <c r="F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</row>
    <row r="930">
      <c r="A930" s="30"/>
      <c r="B930" s="30"/>
      <c r="C930" s="18"/>
      <c r="D930" s="18"/>
      <c r="E930" s="18"/>
      <c r="F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</row>
    <row r="931">
      <c r="A931" s="30"/>
      <c r="B931" s="30"/>
      <c r="C931" s="18"/>
      <c r="D931" s="18"/>
      <c r="E931" s="18"/>
      <c r="F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</row>
    <row r="932">
      <c r="A932" s="30"/>
      <c r="B932" s="30"/>
      <c r="C932" s="18"/>
      <c r="D932" s="18"/>
      <c r="E932" s="18"/>
      <c r="F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</row>
    <row r="933">
      <c r="A933" s="30"/>
      <c r="B933" s="30"/>
      <c r="C933" s="18"/>
      <c r="D933" s="18"/>
      <c r="E933" s="18"/>
      <c r="F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</row>
    <row r="934">
      <c r="A934" s="30"/>
      <c r="B934" s="30"/>
      <c r="C934" s="18"/>
      <c r="D934" s="18"/>
      <c r="E934" s="18"/>
      <c r="F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</row>
    <row r="935">
      <c r="A935" s="30"/>
      <c r="B935" s="30"/>
      <c r="C935" s="18"/>
      <c r="D935" s="18"/>
      <c r="E935" s="18"/>
      <c r="F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</row>
    <row r="936">
      <c r="A936" s="30"/>
      <c r="B936" s="30"/>
      <c r="C936" s="18"/>
      <c r="D936" s="18"/>
      <c r="E936" s="18"/>
      <c r="F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</row>
    <row r="937">
      <c r="A937" s="30"/>
      <c r="B937" s="30"/>
      <c r="C937" s="18"/>
      <c r="D937" s="18"/>
      <c r="E937" s="18"/>
      <c r="F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</row>
    <row r="938">
      <c r="A938" s="30"/>
      <c r="B938" s="30"/>
      <c r="C938" s="18"/>
      <c r="D938" s="18"/>
      <c r="E938" s="18"/>
      <c r="F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</row>
    <row r="939">
      <c r="A939" s="30"/>
      <c r="B939" s="30"/>
      <c r="C939" s="18"/>
      <c r="D939" s="18"/>
      <c r="E939" s="18"/>
      <c r="F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</row>
    <row r="940">
      <c r="A940" s="30"/>
      <c r="B940" s="30"/>
      <c r="C940" s="18"/>
      <c r="D940" s="18"/>
      <c r="E940" s="18"/>
      <c r="F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</row>
    <row r="941">
      <c r="A941" s="30"/>
      <c r="B941" s="30"/>
      <c r="C941" s="18"/>
      <c r="D941" s="18"/>
      <c r="E941" s="18"/>
      <c r="F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</row>
    <row r="942">
      <c r="A942" s="30"/>
      <c r="B942" s="30"/>
      <c r="C942" s="18"/>
      <c r="D942" s="18"/>
      <c r="E942" s="18"/>
      <c r="F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</row>
    <row r="943">
      <c r="A943" s="30"/>
      <c r="B943" s="30"/>
      <c r="C943" s="18"/>
      <c r="D943" s="18"/>
      <c r="E943" s="18"/>
      <c r="F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</row>
    <row r="944">
      <c r="A944" s="30"/>
      <c r="B944" s="30"/>
      <c r="C944" s="18"/>
      <c r="D944" s="18"/>
      <c r="E944" s="18"/>
      <c r="F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</row>
    <row r="945">
      <c r="A945" s="30"/>
      <c r="B945" s="30"/>
      <c r="C945" s="18"/>
      <c r="D945" s="18"/>
      <c r="E945" s="18"/>
      <c r="F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</row>
    <row r="946">
      <c r="A946" s="30"/>
      <c r="B946" s="30"/>
      <c r="C946" s="18"/>
      <c r="D946" s="18"/>
      <c r="E946" s="18"/>
      <c r="F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</row>
    <row r="947">
      <c r="A947" s="30"/>
      <c r="B947" s="30"/>
      <c r="C947" s="18"/>
      <c r="D947" s="18"/>
      <c r="E947" s="18"/>
      <c r="F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</row>
    <row r="948">
      <c r="A948" s="30"/>
      <c r="B948" s="30"/>
      <c r="C948" s="18"/>
      <c r="D948" s="18"/>
      <c r="E948" s="18"/>
      <c r="F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</row>
    <row r="949">
      <c r="A949" s="30"/>
      <c r="B949" s="30"/>
      <c r="C949" s="18"/>
      <c r="D949" s="18"/>
      <c r="E949" s="18"/>
      <c r="F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</row>
    <row r="950">
      <c r="A950" s="30"/>
      <c r="B950" s="30"/>
      <c r="C950" s="18"/>
      <c r="D950" s="18"/>
      <c r="E950" s="18"/>
      <c r="F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</row>
    <row r="951">
      <c r="A951" s="30"/>
      <c r="B951" s="30"/>
      <c r="C951" s="18"/>
      <c r="D951" s="18"/>
      <c r="E951" s="18"/>
      <c r="F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</row>
    <row r="952">
      <c r="A952" s="30"/>
      <c r="B952" s="30"/>
      <c r="C952" s="18"/>
      <c r="D952" s="18"/>
      <c r="E952" s="18"/>
      <c r="F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</row>
    <row r="953">
      <c r="A953" s="30"/>
      <c r="B953" s="30"/>
      <c r="C953" s="18"/>
      <c r="D953" s="18"/>
      <c r="E953" s="18"/>
      <c r="F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</row>
    <row r="954">
      <c r="A954" s="30"/>
      <c r="B954" s="30"/>
      <c r="C954" s="18"/>
      <c r="D954" s="18"/>
      <c r="E954" s="18"/>
      <c r="F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</row>
    <row r="955">
      <c r="A955" s="30"/>
      <c r="B955" s="30"/>
      <c r="C955" s="18"/>
      <c r="D955" s="18"/>
      <c r="E955" s="18"/>
      <c r="F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</row>
    <row r="956">
      <c r="A956" s="30"/>
      <c r="B956" s="30"/>
      <c r="C956" s="18"/>
      <c r="D956" s="18"/>
      <c r="E956" s="18"/>
      <c r="F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</row>
    <row r="957">
      <c r="A957" s="30"/>
      <c r="B957" s="30"/>
      <c r="C957" s="18"/>
      <c r="D957" s="18"/>
      <c r="E957" s="18"/>
      <c r="F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</row>
    <row r="958">
      <c r="A958" s="30"/>
      <c r="B958" s="30"/>
      <c r="C958" s="18"/>
      <c r="D958" s="18"/>
      <c r="E958" s="18"/>
      <c r="F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</row>
    <row r="959">
      <c r="A959" s="30"/>
      <c r="B959" s="30"/>
      <c r="C959" s="18"/>
      <c r="D959" s="18"/>
      <c r="E959" s="18"/>
      <c r="F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</row>
    <row r="960">
      <c r="A960" s="30"/>
      <c r="B960" s="30"/>
      <c r="C960" s="18"/>
      <c r="D960" s="18"/>
      <c r="E960" s="18"/>
      <c r="F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</row>
    <row r="961">
      <c r="A961" s="30"/>
      <c r="B961" s="30"/>
      <c r="C961" s="18"/>
      <c r="D961" s="18"/>
      <c r="E961" s="18"/>
      <c r="F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</row>
    <row r="962">
      <c r="A962" s="30"/>
      <c r="B962" s="30"/>
      <c r="C962" s="18"/>
      <c r="D962" s="18"/>
      <c r="E962" s="18"/>
      <c r="F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</row>
    <row r="963">
      <c r="A963" s="30"/>
      <c r="B963" s="30"/>
      <c r="C963" s="18"/>
      <c r="D963" s="18"/>
      <c r="E963" s="18"/>
      <c r="F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</row>
    <row r="964">
      <c r="A964" s="30"/>
      <c r="B964" s="30"/>
      <c r="C964" s="18"/>
      <c r="D964" s="18"/>
      <c r="E964" s="18"/>
      <c r="F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</row>
    <row r="965">
      <c r="A965" s="30"/>
      <c r="B965" s="30"/>
      <c r="C965" s="18"/>
      <c r="D965" s="18"/>
      <c r="E965" s="18"/>
      <c r="F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</row>
    <row r="966">
      <c r="A966" s="30"/>
      <c r="B966" s="30"/>
      <c r="C966" s="18"/>
      <c r="D966" s="18"/>
      <c r="E966" s="18"/>
      <c r="F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</row>
    <row r="967">
      <c r="A967" s="30"/>
      <c r="B967" s="30"/>
      <c r="C967" s="18"/>
      <c r="D967" s="18"/>
      <c r="E967" s="18"/>
      <c r="F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</row>
    <row r="968">
      <c r="A968" s="30"/>
      <c r="B968" s="30"/>
      <c r="C968" s="18"/>
      <c r="D968" s="18"/>
      <c r="E968" s="18"/>
      <c r="F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</row>
    <row r="969">
      <c r="A969" s="30"/>
      <c r="B969" s="30"/>
      <c r="C969" s="18"/>
      <c r="D969" s="18"/>
      <c r="E969" s="18"/>
      <c r="F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</row>
    <row r="970">
      <c r="A970" s="30"/>
      <c r="B970" s="30"/>
      <c r="C970" s="18"/>
      <c r="D970" s="18"/>
      <c r="E970" s="18"/>
      <c r="F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</row>
    <row r="971">
      <c r="A971" s="30"/>
      <c r="B971" s="30"/>
      <c r="C971" s="18"/>
      <c r="D971" s="18"/>
      <c r="E971" s="18"/>
      <c r="F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</row>
    <row r="972">
      <c r="A972" s="30"/>
      <c r="B972" s="30"/>
      <c r="C972" s="18"/>
      <c r="D972" s="18"/>
      <c r="E972" s="18"/>
      <c r="F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</row>
    <row r="973">
      <c r="A973" s="30"/>
      <c r="B973" s="30"/>
      <c r="C973" s="18"/>
      <c r="D973" s="18"/>
      <c r="E973" s="18"/>
      <c r="F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</row>
    <row r="974">
      <c r="A974" s="30"/>
      <c r="B974" s="30"/>
      <c r="C974" s="18"/>
      <c r="D974" s="18"/>
      <c r="E974" s="18"/>
      <c r="F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</row>
    <row r="975">
      <c r="A975" s="30"/>
      <c r="B975" s="30"/>
      <c r="C975" s="18"/>
      <c r="D975" s="18"/>
      <c r="E975" s="18"/>
      <c r="F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</row>
    <row r="976">
      <c r="A976" s="30"/>
      <c r="B976" s="30"/>
      <c r="C976" s="18"/>
      <c r="D976" s="18"/>
      <c r="E976" s="18"/>
      <c r="F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</row>
    <row r="977">
      <c r="A977" s="30"/>
      <c r="B977" s="30"/>
      <c r="C977" s="18"/>
      <c r="D977" s="18"/>
      <c r="E977" s="18"/>
      <c r="F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</row>
    <row r="978">
      <c r="A978" s="30"/>
      <c r="B978" s="30"/>
      <c r="C978" s="18"/>
      <c r="D978" s="18"/>
      <c r="E978" s="18"/>
      <c r="F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</row>
    <row r="979">
      <c r="A979" s="30"/>
      <c r="B979" s="30"/>
      <c r="C979" s="18"/>
      <c r="D979" s="18"/>
      <c r="E979" s="18"/>
      <c r="F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</row>
    <row r="980">
      <c r="A980" s="30"/>
      <c r="B980" s="30"/>
      <c r="C980" s="18"/>
      <c r="D980" s="18"/>
      <c r="E980" s="18"/>
      <c r="F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</row>
    <row r="981">
      <c r="A981" s="30"/>
      <c r="B981" s="30"/>
      <c r="C981" s="18"/>
      <c r="D981" s="18"/>
      <c r="E981" s="18"/>
      <c r="F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</row>
    <row r="982">
      <c r="A982" s="30"/>
      <c r="B982" s="30"/>
      <c r="C982" s="18"/>
      <c r="D982" s="18"/>
      <c r="E982" s="18"/>
      <c r="F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</row>
    <row r="983">
      <c r="A983" s="30"/>
      <c r="B983" s="30"/>
      <c r="C983" s="18"/>
      <c r="D983" s="18"/>
      <c r="E983" s="18"/>
      <c r="F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</row>
    <row r="984">
      <c r="A984" s="30"/>
      <c r="B984" s="30"/>
      <c r="C984" s="18"/>
      <c r="D984" s="18"/>
      <c r="E984" s="18"/>
      <c r="F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</row>
    <row r="985">
      <c r="A985" s="30"/>
      <c r="B985" s="30"/>
      <c r="C985" s="18"/>
      <c r="D985" s="18"/>
      <c r="E985" s="18"/>
      <c r="F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</row>
    <row r="986">
      <c r="A986" s="30"/>
      <c r="B986" s="30"/>
      <c r="C986" s="18"/>
      <c r="D986" s="18"/>
      <c r="E986" s="18"/>
      <c r="F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</row>
    <row r="987">
      <c r="A987" s="30"/>
      <c r="B987" s="30"/>
      <c r="C987" s="18"/>
      <c r="D987" s="18"/>
      <c r="E987" s="18"/>
      <c r="F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</row>
    <row r="988">
      <c r="A988" s="30"/>
      <c r="B988" s="30"/>
      <c r="C988" s="18"/>
      <c r="D988" s="18"/>
      <c r="E988" s="18"/>
      <c r="F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</row>
    <row r="989">
      <c r="A989" s="30"/>
      <c r="B989" s="30"/>
      <c r="C989" s="18"/>
      <c r="D989" s="18"/>
      <c r="E989" s="18"/>
      <c r="F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</row>
    <row r="990">
      <c r="A990" s="30"/>
      <c r="B990" s="30"/>
      <c r="C990" s="18"/>
      <c r="D990" s="18"/>
      <c r="E990" s="18"/>
      <c r="F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</row>
    <row r="991">
      <c r="A991" s="30"/>
      <c r="B991" s="30"/>
      <c r="C991" s="18"/>
      <c r="D991" s="18"/>
      <c r="E991" s="18"/>
      <c r="F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</row>
    <row r="992">
      <c r="A992" s="30"/>
      <c r="B992" s="30"/>
      <c r="C992" s="18"/>
      <c r="D992" s="18"/>
      <c r="E992" s="18"/>
      <c r="F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</row>
    <row r="993">
      <c r="A993" s="30"/>
      <c r="B993" s="30"/>
      <c r="C993" s="18"/>
      <c r="D993" s="18"/>
      <c r="E993" s="18"/>
      <c r="F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</row>
    <row r="994">
      <c r="A994" s="30"/>
      <c r="B994" s="30"/>
      <c r="C994" s="18"/>
      <c r="D994" s="18"/>
      <c r="E994" s="18"/>
      <c r="F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</row>
    <row r="995">
      <c r="A995" s="30"/>
      <c r="B995" s="30"/>
      <c r="C995" s="18"/>
      <c r="D995" s="18"/>
      <c r="E995" s="18"/>
      <c r="F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</row>
    <row r="996">
      <c r="A996" s="30"/>
      <c r="B996" s="30"/>
      <c r="C996" s="18"/>
      <c r="D996" s="18"/>
      <c r="E996" s="18"/>
      <c r="F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</row>
    <row r="997">
      <c r="A997" s="30"/>
      <c r="B997" s="30"/>
      <c r="C997" s="18"/>
      <c r="D997" s="18"/>
      <c r="E997" s="18"/>
      <c r="F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</row>
    <row r="998">
      <c r="A998" s="30"/>
      <c r="B998" s="30"/>
      <c r="C998" s="18"/>
      <c r="D998" s="18"/>
      <c r="E998" s="18"/>
      <c r="F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</row>
    <row r="999">
      <c r="A999" s="30"/>
      <c r="B999" s="30"/>
      <c r="C999" s="18"/>
      <c r="D999" s="18"/>
      <c r="E999" s="18"/>
      <c r="F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</row>
    <row r="1000">
      <c r="A1000" s="30"/>
      <c r="B1000" s="30"/>
      <c r="C1000" s="18"/>
      <c r="D1000" s="18"/>
      <c r="E1000" s="18"/>
      <c r="F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</row>
    <row r="1001">
      <c r="A1001" s="30"/>
      <c r="B1001" s="30"/>
      <c r="C1001" s="18"/>
      <c r="D1001" s="18"/>
      <c r="E1001" s="18"/>
      <c r="F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</row>
    <row r="1002">
      <c r="A1002" s="30"/>
      <c r="B1002" s="30"/>
      <c r="C1002" s="18"/>
      <c r="D1002" s="18"/>
      <c r="E1002" s="18"/>
      <c r="F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</row>
    <row r="1003">
      <c r="A1003" s="30"/>
      <c r="B1003" s="30"/>
      <c r="C1003" s="18"/>
      <c r="D1003" s="18"/>
      <c r="E1003" s="18"/>
      <c r="F1003" s="18"/>
      <c r="M1003" s="18"/>
      <c r="N1003" s="18"/>
      <c r="O1003" s="18"/>
      <c r="P1003" s="18"/>
      <c r="Q1003" s="18"/>
      <c r="R1003" s="18"/>
      <c r="S1003" s="18"/>
      <c r="T1003" s="18"/>
      <c r="U1003" s="18"/>
      <c r="V1003" s="18"/>
      <c r="W1003" s="18"/>
      <c r="X1003" s="18"/>
    </row>
    <row r="1004">
      <c r="A1004" s="30"/>
      <c r="B1004" s="30"/>
      <c r="C1004" s="18"/>
      <c r="D1004" s="18"/>
      <c r="E1004" s="18"/>
      <c r="F1004" s="18"/>
      <c r="M1004" s="18"/>
      <c r="N1004" s="18"/>
      <c r="O1004" s="18"/>
      <c r="P1004" s="18"/>
      <c r="Q1004" s="18"/>
      <c r="R1004" s="18"/>
      <c r="S1004" s="18"/>
      <c r="T1004" s="18"/>
      <c r="U1004" s="18"/>
      <c r="V1004" s="18"/>
      <c r="W1004" s="18"/>
      <c r="X1004" s="18"/>
    </row>
    <row r="1005">
      <c r="A1005" s="30"/>
      <c r="B1005" s="30"/>
      <c r="C1005" s="18"/>
      <c r="D1005" s="18"/>
      <c r="E1005" s="18"/>
      <c r="F1005" s="18"/>
      <c r="M1005" s="18"/>
      <c r="N1005" s="18"/>
      <c r="O1005" s="18"/>
      <c r="P1005" s="18"/>
      <c r="Q1005" s="18"/>
      <c r="R1005" s="18"/>
      <c r="S1005" s="18"/>
      <c r="T1005" s="18"/>
      <c r="U1005" s="18"/>
      <c r="V1005" s="18"/>
      <c r="W1005" s="18"/>
      <c r="X1005" s="18"/>
    </row>
    <row r="1006">
      <c r="A1006" s="30"/>
      <c r="B1006" s="30"/>
      <c r="C1006" s="18"/>
      <c r="D1006" s="18"/>
      <c r="E1006" s="18"/>
      <c r="F1006" s="18"/>
      <c r="M1006" s="18"/>
      <c r="N1006" s="18"/>
      <c r="O1006" s="18"/>
      <c r="P1006" s="18"/>
      <c r="Q1006" s="18"/>
      <c r="R1006" s="18"/>
      <c r="S1006" s="18"/>
      <c r="T1006" s="18"/>
      <c r="U1006" s="18"/>
      <c r="V1006" s="18"/>
      <c r="W1006" s="18"/>
      <c r="X1006" s="18"/>
    </row>
    <row r="1007">
      <c r="A1007" s="30"/>
      <c r="B1007" s="30"/>
      <c r="C1007" s="18"/>
      <c r="D1007" s="18"/>
      <c r="E1007" s="18"/>
      <c r="F1007" s="18"/>
      <c r="M1007" s="18"/>
      <c r="N1007" s="18"/>
      <c r="O1007" s="18"/>
      <c r="P1007" s="18"/>
      <c r="Q1007" s="18"/>
      <c r="R1007" s="18"/>
      <c r="S1007" s="18"/>
      <c r="T1007" s="18"/>
      <c r="U1007" s="18"/>
      <c r="V1007" s="18"/>
      <c r="W1007" s="18"/>
      <c r="X1007" s="18"/>
    </row>
    <row r="1008">
      <c r="A1008" s="30"/>
      <c r="B1008" s="30"/>
      <c r="C1008" s="18"/>
      <c r="D1008" s="18"/>
      <c r="E1008" s="18"/>
      <c r="F1008" s="18"/>
      <c r="M1008" s="18"/>
      <c r="N1008" s="18"/>
      <c r="O1008" s="18"/>
      <c r="P1008" s="18"/>
      <c r="Q1008" s="18"/>
      <c r="R1008" s="18"/>
      <c r="S1008" s="18"/>
      <c r="T1008" s="18"/>
      <c r="U1008" s="18"/>
      <c r="V1008" s="18"/>
      <c r="W1008" s="18"/>
      <c r="X1008" s="18"/>
    </row>
    <row r="1009">
      <c r="A1009" s="30"/>
      <c r="B1009" s="30"/>
      <c r="C1009" s="18"/>
      <c r="D1009" s="18"/>
      <c r="E1009" s="18"/>
      <c r="F1009" s="18"/>
      <c r="M1009" s="18"/>
      <c r="N1009" s="18"/>
      <c r="O1009" s="18"/>
      <c r="P1009" s="18"/>
      <c r="Q1009" s="18"/>
      <c r="R1009" s="18"/>
      <c r="S1009" s="18"/>
      <c r="T1009" s="18"/>
      <c r="U1009" s="18"/>
      <c r="V1009" s="18"/>
      <c r="W1009" s="18"/>
      <c r="X1009" s="18"/>
    </row>
    <row r="1010">
      <c r="A1010" s="30"/>
      <c r="B1010" s="30"/>
      <c r="C1010" s="18"/>
      <c r="D1010" s="18"/>
      <c r="E1010" s="18"/>
      <c r="F1010" s="18"/>
      <c r="M1010" s="18"/>
      <c r="N1010" s="18"/>
      <c r="O1010" s="18"/>
      <c r="P1010" s="18"/>
      <c r="Q1010" s="18"/>
      <c r="R1010" s="18"/>
      <c r="S1010" s="18"/>
      <c r="T1010" s="18"/>
      <c r="U1010" s="18"/>
      <c r="V1010" s="18"/>
      <c r="W1010" s="18"/>
      <c r="X1010" s="18"/>
    </row>
    <row r="1011">
      <c r="A1011" s="30"/>
      <c r="B1011" s="30"/>
      <c r="C1011" s="18"/>
      <c r="D1011" s="18"/>
      <c r="E1011" s="18"/>
      <c r="F1011" s="18"/>
      <c r="M1011" s="18"/>
      <c r="N1011" s="18"/>
      <c r="O1011" s="18"/>
      <c r="P1011" s="18"/>
      <c r="Q1011" s="18"/>
      <c r="R1011" s="18"/>
      <c r="S1011" s="18"/>
      <c r="T1011" s="18"/>
      <c r="U1011" s="18"/>
      <c r="V1011" s="18"/>
      <c r="W1011" s="18"/>
      <c r="X1011" s="18"/>
    </row>
    <row r="1012">
      <c r="A1012" s="30"/>
      <c r="B1012" s="30"/>
      <c r="C1012" s="18"/>
      <c r="D1012" s="18"/>
      <c r="E1012" s="18"/>
      <c r="F1012" s="18"/>
      <c r="M1012" s="18"/>
      <c r="N1012" s="18"/>
      <c r="O1012" s="18"/>
      <c r="P1012" s="18"/>
      <c r="Q1012" s="18"/>
      <c r="R1012" s="18"/>
      <c r="S1012" s="18"/>
      <c r="T1012" s="18"/>
      <c r="U1012" s="18"/>
      <c r="V1012" s="18"/>
      <c r="W1012" s="18"/>
      <c r="X1012" s="18"/>
    </row>
    <row r="1013">
      <c r="A1013" s="30"/>
      <c r="B1013" s="30"/>
      <c r="C1013" s="18"/>
      <c r="D1013" s="18"/>
      <c r="E1013" s="18"/>
      <c r="F1013" s="18"/>
      <c r="M1013" s="18"/>
      <c r="N1013" s="18"/>
      <c r="O1013" s="18"/>
      <c r="P1013" s="18"/>
      <c r="Q1013" s="18"/>
      <c r="R1013" s="18"/>
      <c r="S1013" s="18"/>
      <c r="T1013" s="18"/>
      <c r="U1013" s="18"/>
      <c r="V1013" s="18"/>
      <c r="W1013" s="18"/>
      <c r="X1013" s="18"/>
    </row>
    <row r="1014">
      <c r="A1014" s="30"/>
      <c r="B1014" s="30"/>
      <c r="C1014" s="18"/>
      <c r="D1014" s="18"/>
      <c r="E1014" s="18"/>
      <c r="F1014" s="18"/>
      <c r="M1014" s="18"/>
      <c r="N1014" s="18"/>
      <c r="O1014" s="18"/>
      <c r="P1014" s="18"/>
      <c r="Q1014" s="18"/>
      <c r="R1014" s="18"/>
      <c r="S1014" s="18"/>
      <c r="T1014" s="18"/>
      <c r="U1014" s="18"/>
      <c r="V1014" s="18"/>
      <c r="W1014" s="18"/>
      <c r="X1014" s="18"/>
    </row>
    <row r="1015">
      <c r="A1015" s="30"/>
      <c r="B1015" s="30"/>
      <c r="C1015" s="18"/>
      <c r="D1015" s="18"/>
      <c r="E1015" s="18"/>
      <c r="F1015" s="18"/>
      <c r="M1015" s="18"/>
      <c r="N1015" s="18"/>
      <c r="O1015" s="18"/>
      <c r="P1015" s="18"/>
      <c r="Q1015" s="18"/>
      <c r="R1015" s="18"/>
      <c r="S1015" s="18"/>
      <c r="T1015" s="18"/>
      <c r="U1015" s="18"/>
      <c r="V1015" s="18"/>
      <c r="W1015" s="18"/>
      <c r="X1015" s="18"/>
    </row>
    <row r="1016">
      <c r="A1016" s="30"/>
      <c r="B1016" s="30"/>
      <c r="C1016" s="18"/>
      <c r="D1016" s="18"/>
      <c r="E1016" s="18"/>
      <c r="F1016" s="18"/>
      <c r="M1016" s="18"/>
      <c r="N1016" s="18"/>
      <c r="O1016" s="18"/>
      <c r="P1016" s="18"/>
      <c r="Q1016" s="18"/>
      <c r="R1016" s="18"/>
      <c r="S1016" s="18"/>
      <c r="T1016" s="18"/>
      <c r="U1016" s="18"/>
      <c r="V1016" s="18"/>
      <c r="W1016" s="18"/>
      <c r="X1016" s="18"/>
    </row>
    <row r="1017">
      <c r="A1017" s="30"/>
      <c r="B1017" s="30"/>
      <c r="C1017" s="18"/>
      <c r="D1017" s="18"/>
      <c r="E1017" s="18"/>
      <c r="F1017" s="18"/>
      <c r="M1017" s="18"/>
      <c r="N1017" s="18"/>
      <c r="O1017" s="18"/>
      <c r="P1017" s="18"/>
      <c r="Q1017" s="18"/>
      <c r="R1017" s="18"/>
      <c r="S1017" s="18"/>
      <c r="T1017" s="18"/>
      <c r="U1017" s="18"/>
      <c r="V1017" s="18"/>
      <c r="W1017" s="18"/>
      <c r="X1017" s="18"/>
    </row>
    <row r="1018">
      <c r="A1018" s="30"/>
      <c r="B1018" s="30"/>
      <c r="C1018" s="18"/>
      <c r="D1018" s="18"/>
      <c r="E1018" s="18"/>
      <c r="F1018" s="18"/>
      <c r="M1018" s="18"/>
      <c r="N1018" s="18"/>
      <c r="O1018" s="18"/>
      <c r="P1018" s="18"/>
      <c r="Q1018" s="18"/>
      <c r="R1018" s="18"/>
      <c r="S1018" s="18"/>
      <c r="T1018" s="18"/>
      <c r="U1018" s="18"/>
      <c r="V1018" s="18"/>
      <c r="W1018" s="18"/>
      <c r="X1018" s="18"/>
    </row>
    <row r="1019">
      <c r="A1019" s="30"/>
      <c r="B1019" s="30"/>
      <c r="C1019" s="18"/>
      <c r="D1019" s="18"/>
      <c r="E1019" s="18"/>
      <c r="F1019" s="18"/>
      <c r="M1019" s="18"/>
      <c r="N1019" s="18"/>
      <c r="O1019" s="18"/>
      <c r="P1019" s="18"/>
      <c r="Q1019" s="18"/>
      <c r="R1019" s="18"/>
      <c r="S1019" s="18"/>
      <c r="T1019" s="18"/>
      <c r="U1019" s="18"/>
      <c r="V1019" s="18"/>
      <c r="W1019" s="18"/>
      <c r="X1019" s="18"/>
    </row>
    <row r="1020">
      <c r="A1020" s="30"/>
      <c r="B1020" s="30"/>
      <c r="C1020" s="18"/>
      <c r="D1020" s="18"/>
      <c r="E1020" s="18"/>
      <c r="F1020" s="18"/>
      <c r="M1020" s="18"/>
      <c r="N1020" s="18"/>
      <c r="O1020" s="18"/>
      <c r="P1020" s="18"/>
      <c r="Q1020" s="18"/>
      <c r="R1020" s="18"/>
      <c r="S1020" s="18"/>
      <c r="T1020" s="18"/>
      <c r="U1020" s="18"/>
      <c r="V1020" s="18"/>
      <c r="W1020" s="18"/>
      <c r="X1020" s="18"/>
    </row>
    <row r="1021">
      <c r="A1021" s="30"/>
      <c r="B1021" s="30"/>
      <c r="C1021" s="18"/>
      <c r="D1021" s="18"/>
      <c r="E1021" s="18"/>
      <c r="F1021" s="18"/>
      <c r="M1021" s="18"/>
      <c r="N1021" s="18"/>
      <c r="O1021" s="18"/>
      <c r="P1021" s="18"/>
      <c r="Q1021" s="18"/>
      <c r="R1021" s="18"/>
      <c r="S1021" s="18"/>
      <c r="T1021" s="18"/>
      <c r="U1021" s="18"/>
      <c r="V1021" s="18"/>
      <c r="W1021" s="18"/>
      <c r="X1021" s="18"/>
    </row>
    <row r="1022">
      <c r="A1022" s="30"/>
      <c r="B1022" s="30"/>
      <c r="C1022" s="18"/>
      <c r="D1022" s="18"/>
      <c r="E1022" s="18"/>
      <c r="F1022" s="18"/>
      <c r="M1022" s="18"/>
      <c r="N1022" s="18"/>
      <c r="O1022" s="18"/>
      <c r="P1022" s="18"/>
      <c r="Q1022" s="18"/>
      <c r="R1022" s="18"/>
      <c r="S1022" s="18"/>
      <c r="T1022" s="18"/>
      <c r="U1022" s="18"/>
      <c r="V1022" s="18"/>
      <c r="W1022" s="18"/>
      <c r="X1022" s="18"/>
    </row>
    <row r="1023">
      <c r="A1023" s="30"/>
      <c r="B1023" s="30"/>
      <c r="C1023" s="18"/>
      <c r="D1023" s="18"/>
      <c r="E1023" s="18"/>
      <c r="F1023" s="18"/>
      <c r="M1023" s="18"/>
      <c r="N1023" s="18"/>
      <c r="O1023" s="18"/>
      <c r="P1023" s="18"/>
      <c r="Q1023" s="18"/>
      <c r="R1023" s="18"/>
      <c r="S1023" s="18"/>
      <c r="T1023" s="18"/>
      <c r="U1023" s="18"/>
      <c r="V1023" s="18"/>
      <c r="W1023" s="18"/>
      <c r="X1023" s="18"/>
    </row>
    <row r="1024">
      <c r="A1024" s="30"/>
      <c r="B1024" s="30"/>
      <c r="C1024" s="18"/>
      <c r="D1024" s="18"/>
      <c r="E1024" s="18"/>
      <c r="F1024" s="18"/>
      <c r="M1024" s="18"/>
      <c r="N1024" s="18"/>
      <c r="O1024" s="18"/>
      <c r="P1024" s="18"/>
      <c r="Q1024" s="18"/>
      <c r="R1024" s="18"/>
      <c r="S1024" s="18"/>
      <c r="T1024" s="18"/>
      <c r="U1024" s="18"/>
      <c r="V1024" s="18"/>
      <c r="W1024" s="18"/>
      <c r="X1024" s="18"/>
    </row>
    <row r="1025">
      <c r="A1025" s="30"/>
      <c r="B1025" s="30"/>
      <c r="C1025" s="18"/>
      <c r="D1025" s="18"/>
      <c r="E1025" s="18"/>
      <c r="F1025" s="18"/>
      <c r="M1025" s="18"/>
      <c r="N1025" s="18"/>
      <c r="O1025" s="18"/>
      <c r="P1025" s="18"/>
      <c r="Q1025" s="18"/>
      <c r="R1025" s="18"/>
      <c r="S1025" s="18"/>
      <c r="T1025" s="18"/>
      <c r="U1025" s="18"/>
      <c r="V1025" s="18"/>
      <c r="W1025" s="18"/>
      <c r="X1025" s="18"/>
    </row>
    <row r="1026">
      <c r="A1026" s="30"/>
      <c r="B1026" s="30"/>
      <c r="C1026" s="18"/>
      <c r="D1026" s="18"/>
      <c r="E1026" s="18"/>
      <c r="F1026" s="18"/>
      <c r="M1026" s="18"/>
      <c r="N1026" s="18"/>
      <c r="O1026" s="18"/>
      <c r="P1026" s="18"/>
      <c r="Q1026" s="18"/>
      <c r="R1026" s="18"/>
      <c r="S1026" s="18"/>
      <c r="T1026" s="18"/>
      <c r="U1026" s="18"/>
      <c r="V1026" s="18"/>
      <c r="W1026" s="18"/>
      <c r="X1026" s="18"/>
    </row>
    <row r="1027">
      <c r="A1027" s="30"/>
      <c r="B1027" s="30"/>
      <c r="C1027" s="18"/>
      <c r="D1027" s="18"/>
      <c r="E1027" s="18"/>
      <c r="F1027" s="18"/>
      <c r="M1027" s="18"/>
      <c r="N1027" s="18"/>
      <c r="O1027" s="18"/>
      <c r="P1027" s="18"/>
      <c r="Q1027" s="18"/>
      <c r="R1027" s="18"/>
      <c r="S1027" s="18"/>
      <c r="T1027" s="18"/>
      <c r="U1027" s="18"/>
      <c r="V1027" s="18"/>
      <c r="W1027" s="18"/>
      <c r="X1027" s="18"/>
    </row>
    <row r="1028">
      <c r="A1028" s="30"/>
      <c r="B1028" s="30"/>
      <c r="C1028" s="18"/>
      <c r="D1028" s="18"/>
      <c r="E1028" s="18"/>
      <c r="F1028" s="18"/>
      <c r="M1028" s="18"/>
      <c r="N1028" s="18"/>
      <c r="O1028" s="18"/>
      <c r="P1028" s="18"/>
      <c r="Q1028" s="18"/>
      <c r="R1028" s="18"/>
      <c r="S1028" s="18"/>
      <c r="T1028" s="18"/>
      <c r="U1028" s="18"/>
      <c r="V1028" s="18"/>
      <c r="W1028" s="18"/>
      <c r="X1028" s="18"/>
    </row>
    <row r="1029">
      <c r="A1029" s="30"/>
      <c r="B1029" s="30"/>
      <c r="C1029" s="18"/>
      <c r="D1029" s="18"/>
      <c r="E1029" s="18"/>
      <c r="F1029" s="18"/>
      <c r="M1029" s="18"/>
      <c r="N1029" s="18"/>
      <c r="O1029" s="18"/>
      <c r="P1029" s="18"/>
      <c r="Q1029" s="18"/>
      <c r="R1029" s="18"/>
      <c r="S1029" s="18"/>
      <c r="T1029" s="18"/>
      <c r="U1029" s="18"/>
      <c r="V1029" s="18"/>
      <c r="W1029" s="18"/>
      <c r="X1029" s="18"/>
    </row>
    <row r="1030">
      <c r="A1030" s="30"/>
      <c r="B1030" s="30"/>
      <c r="C1030" s="18"/>
      <c r="D1030" s="18"/>
      <c r="E1030" s="18"/>
      <c r="F1030" s="18"/>
      <c r="M1030" s="18"/>
      <c r="N1030" s="18"/>
      <c r="O1030" s="18"/>
      <c r="P1030" s="18"/>
      <c r="Q1030" s="18"/>
      <c r="R1030" s="18"/>
      <c r="S1030" s="18"/>
      <c r="T1030" s="18"/>
      <c r="U1030" s="18"/>
      <c r="V1030" s="18"/>
      <c r="W1030" s="18"/>
      <c r="X1030" s="18"/>
    </row>
    <row r="1031">
      <c r="A1031" s="30"/>
      <c r="B1031" s="30"/>
      <c r="C1031" s="18"/>
      <c r="D1031" s="18"/>
      <c r="E1031" s="18"/>
      <c r="F1031" s="18"/>
      <c r="M1031" s="18"/>
      <c r="N1031" s="18"/>
      <c r="O1031" s="18"/>
      <c r="P1031" s="18"/>
      <c r="Q1031" s="18"/>
      <c r="R1031" s="18"/>
      <c r="S1031" s="18"/>
      <c r="T1031" s="18"/>
      <c r="U1031" s="18"/>
      <c r="V1031" s="18"/>
      <c r="W1031" s="18"/>
      <c r="X1031" s="18"/>
    </row>
    <row r="1032">
      <c r="A1032" s="30"/>
      <c r="B1032" s="30"/>
      <c r="C1032" s="18"/>
      <c r="D1032" s="18"/>
      <c r="E1032" s="18"/>
      <c r="F1032" s="18"/>
      <c r="M1032" s="18"/>
      <c r="N1032" s="18"/>
      <c r="O1032" s="18"/>
      <c r="P1032" s="18"/>
      <c r="Q1032" s="18"/>
      <c r="R1032" s="18"/>
      <c r="S1032" s="18"/>
      <c r="T1032" s="18"/>
      <c r="U1032" s="18"/>
      <c r="V1032" s="18"/>
      <c r="W1032" s="18"/>
      <c r="X1032" s="18"/>
    </row>
    <row r="1033">
      <c r="A1033" s="30"/>
      <c r="B1033" s="30"/>
      <c r="C1033" s="18"/>
      <c r="D1033" s="18"/>
      <c r="E1033" s="18"/>
      <c r="F1033" s="18"/>
      <c r="M1033" s="18"/>
      <c r="N1033" s="18"/>
      <c r="O1033" s="18"/>
      <c r="P1033" s="18"/>
      <c r="Q1033" s="18"/>
      <c r="R1033" s="18"/>
      <c r="S1033" s="18"/>
      <c r="T1033" s="18"/>
      <c r="U1033" s="18"/>
      <c r="V1033" s="18"/>
      <c r="W1033" s="18"/>
      <c r="X1033" s="18"/>
    </row>
    <row r="1034">
      <c r="A1034" s="30"/>
      <c r="B1034" s="30"/>
      <c r="C1034" s="18"/>
      <c r="D1034" s="18"/>
      <c r="E1034" s="18"/>
      <c r="F1034" s="18"/>
      <c r="M1034" s="18"/>
      <c r="N1034" s="18"/>
      <c r="O1034" s="18"/>
      <c r="P1034" s="18"/>
      <c r="Q1034" s="18"/>
      <c r="R1034" s="18"/>
      <c r="S1034" s="18"/>
      <c r="T1034" s="18"/>
      <c r="U1034" s="18"/>
      <c r="V1034" s="18"/>
      <c r="W1034" s="18"/>
      <c r="X1034" s="18"/>
    </row>
    <row r="1035">
      <c r="A1035" s="30"/>
      <c r="B1035" s="30"/>
      <c r="C1035" s="18"/>
      <c r="D1035" s="18"/>
      <c r="E1035" s="18"/>
      <c r="F1035" s="18"/>
      <c r="M1035" s="18"/>
      <c r="N1035" s="18"/>
      <c r="O1035" s="18"/>
      <c r="P1035" s="18"/>
      <c r="Q1035" s="18"/>
      <c r="R1035" s="18"/>
      <c r="S1035" s="18"/>
      <c r="T1035" s="18"/>
      <c r="U1035" s="18"/>
      <c r="V1035" s="18"/>
      <c r="W1035" s="18"/>
      <c r="X1035" s="18"/>
    </row>
    <row r="1036">
      <c r="A1036" s="30"/>
      <c r="B1036" s="30"/>
      <c r="C1036" s="18"/>
      <c r="D1036" s="18"/>
      <c r="E1036" s="18"/>
      <c r="F1036" s="18"/>
      <c r="M1036" s="18"/>
      <c r="N1036" s="18"/>
      <c r="O1036" s="18"/>
      <c r="P1036" s="18"/>
      <c r="Q1036" s="18"/>
      <c r="R1036" s="18"/>
      <c r="S1036" s="18"/>
      <c r="T1036" s="18"/>
      <c r="U1036" s="18"/>
      <c r="V1036" s="18"/>
      <c r="W1036" s="18"/>
      <c r="X1036" s="18"/>
    </row>
    <row r="1037">
      <c r="A1037" s="30"/>
      <c r="B1037" s="30"/>
      <c r="C1037" s="18"/>
      <c r="D1037" s="18"/>
      <c r="E1037" s="18"/>
      <c r="F1037" s="18"/>
      <c r="M1037" s="18"/>
      <c r="N1037" s="18"/>
      <c r="O1037" s="18"/>
      <c r="P1037" s="18"/>
      <c r="Q1037" s="18"/>
      <c r="R1037" s="18"/>
      <c r="S1037" s="18"/>
      <c r="T1037" s="18"/>
      <c r="U1037" s="18"/>
      <c r="V1037" s="18"/>
      <c r="W1037" s="18"/>
      <c r="X1037" s="18"/>
    </row>
    <row r="1038">
      <c r="A1038" s="30"/>
      <c r="B1038" s="30"/>
      <c r="C1038" s="18"/>
      <c r="D1038" s="18"/>
      <c r="E1038" s="18"/>
      <c r="F1038" s="18"/>
      <c r="M1038" s="18"/>
      <c r="N1038" s="18"/>
      <c r="O1038" s="18"/>
      <c r="P1038" s="18"/>
      <c r="Q1038" s="18"/>
      <c r="R1038" s="18"/>
      <c r="S1038" s="18"/>
      <c r="T1038" s="18"/>
      <c r="U1038" s="18"/>
      <c r="V1038" s="18"/>
      <c r="W1038" s="18"/>
      <c r="X1038" s="18"/>
    </row>
    <row r="1039">
      <c r="A1039" s="30"/>
      <c r="B1039" s="30"/>
      <c r="C1039" s="18"/>
      <c r="D1039" s="18"/>
      <c r="E1039" s="18"/>
      <c r="F1039" s="18"/>
      <c r="M1039" s="18"/>
      <c r="N1039" s="18"/>
      <c r="O1039" s="18"/>
      <c r="P1039" s="18"/>
      <c r="Q1039" s="18"/>
      <c r="R1039" s="18"/>
      <c r="S1039" s="18"/>
      <c r="T1039" s="18"/>
      <c r="U1039" s="18"/>
      <c r="V1039" s="18"/>
      <c r="W1039" s="18"/>
      <c r="X1039" s="18"/>
    </row>
    <row r="1040">
      <c r="A1040" s="30"/>
      <c r="B1040" s="30"/>
      <c r="C1040" s="18"/>
      <c r="D1040" s="18"/>
      <c r="E1040" s="18"/>
      <c r="F1040" s="18"/>
      <c r="M1040" s="18"/>
      <c r="N1040" s="18"/>
      <c r="O1040" s="18"/>
      <c r="P1040" s="18"/>
      <c r="Q1040" s="18"/>
      <c r="R1040" s="18"/>
      <c r="S1040" s="18"/>
      <c r="T1040" s="18"/>
      <c r="U1040" s="18"/>
      <c r="V1040" s="18"/>
      <c r="W1040" s="18"/>
      <c r="X1040" s="18"/>
    </row>
    <row r="1041">
      <c r="A1041" s="30"/>
      <c r="B1041" s="30"/>
      <c r="C1041" s="18"/>
      <c r="D1041" s="18"/>
      <c r="E1041" s="18"/>
      <c r="F1041" s="18"/>
      <c r="M1041" s="18"/>
      <c r="N1041" s="18"/>
      <c r="O1041" s="18"/>
      <c r="P1041" s="18"/>
      <c r="Q1041" s="18"/>
      <c r="R1041" s="18"/>
      <c r="S1041" s="18"/>
      <c r="T1041" s="18"/>
      <c r="U1041" s="18"/>
      <c r="V1041" s="18"/>
      <c r="W1041" s="18"/>
      <c r="X1041" s="18"/>
    </row>
    <row r="1042">
      <c r="A1042" s="30"/>
      <c r="B1042" s="30"/>
      <c r="C1042" s="18"/>
      <c r="D1042" s="18"/>
      <c r="E1042" s="18"/>
      <c r="F1042" s="18"/>
      <c r="M1042" s="18"/>
      <c r="N1042" s="18"/>
      <c r="O1042" s="18"/>
      <c r="P1042" s="18"/>
      <c r="Q1042" s="18"/>
      <c r="R1042" s="18"/>
      <c r="S1042" s="18"/>
      <c r="T1042" s="18"/>
      <c r="U1042" s="18"/>
      <c r="V1042" s="18"/>
      <c r="W1042" s="18"/>
      <c r="X1042" s="18"/>
    </row>
    <row r="1043">
      <c r="A1043" s="30"/>
      <c r="B1043" s="30"/>
      <c r="C1043" s="18"/>
      <c r="D1043" s="18"/>
      <c r="E1043" s="18"/>
      <c r="F1043" s="18"/>
      <c r="M1043" s="18"/>
      <c r="N1043" s="18"/>
      <c r="O1043" s="18"/>
      <c r="P1043" s="18"/>
      <c r="Q1043" s="18"/>
      <c r="R1043" s="18"/>
      <c r="S1043" s="18"/>
      <c r="T1043" s="18"/>
      <c r="U1043" s="18"/>
      <c r="V1043" s="18"/>
      <c r="W1043" s="18"/>
      <c r="X1043" s="18"/>
    </row>
    <row r="1044">
      <c r="A1044" s="30"/>
      <c r="B1044" s="30"/>
      <c r="C1044" s="18"/>
      <c r="D1044" s="18"/>
      <c r="E1044" s="18"/>
      <c r="F1044" s="18"/>
      <c r="M1044" s="18"/>
      <c r="N1044" s="18"/>
      <c r="O1044" s="18"/>
      <c r="P1044" s="18"/>
      <c r="Q1044" s="18"/>
      <c r="R1044" s="18"/>
      <c r="S1044" s="18"/>
      <c r="T1044" s="18"/>
      <c r="U1044" s="18"/>
      <c r="V1044" s="18"/>
      <c r="W1044" s="18"/>
      <c r="X1044" s="18"/>
    </row>
    <row r="1045">
      <c r="A1045" s="30"/>
      <c r="B1045" s="30"/>
      <c r="C1045" s="18"/>
      <c r="D1045" s="18"/>
      <c r="E1045" s="18"/>
      <c r="F1045" s="18"/>
      <c r="M1045" s="18"/>
      <c r="N1045" s="18"/>
      <c r="O1045" s="18"/>
      <c r="P1045" s="18"/>
      <c r="Q1045" s="18"/>
      <c r="R1045" s="18"/>
      <c r="S1045" s="18"/>
      <c r="T1045" s="18"/>
      <c r="U1045" s="18"/>
      <c r="V1045" s="18"/>
      <c r="W1045" s="18"/>
      <c r="X1045" s="18"/>
    </row>
    <row r="1046">
      <c r="A1046" s="30"/>
      <c r="B1046" s="30"/>
      <c r="C1046" s="18"/>
      <c r="D1046" s="18"/>
      <c r="E1046" s="18"/>
      <c r="F1046" s="18"/>
      <c r="M1046" s="18"/>
      <c r="N1046" s="18"/>
      <c r="O1046" s="18"/>
      <c r="P1046" s="18"/>
      <c r="Q1046" s="18"/>
      <c r="R1046" s="18"/>
      <c r="S1046" s="18"/>
      <c r="T1046" s="18"/>
      <c r="U1046" s="18"/>
      <c r="V1046" s="18"/>
      <c r="W1046" s="18"/>
      <c r="X1046" s="18"/>
    </row>
    <row r="1047">
      <c r="A1047" s="30"/>
      <c r="B1047" s="30"/>
      <c r="C1047" s="18"/>
      <c r="D1047" s="18"/>
      <c r="E1047" s="18"/>
      <c r="F1047" s="18"/>
      <c r="M1047" s="18"/>
      <c r="N1047" s="18"/>
      <c r="O1047" s="18"/>
      <c r="P1047" s="18"/>
      <c r="Q1047" s="18"/>
      <c r="R1047" s="18"/>
      <c r="S1047" s="18"/>
      <c r="T1047" s="18"/>
      <c r="U1047" s="18"/>
      <c r="V1047" s="18"/>
      <c r="W1047" s="18"/>
      <c r="X1047" s="18"/>
    </row>
    <row r="1048">
      <c r="A1048" s="30"/>
      <c r="B1048" s="30"/>
      <c r="C1048" s="18"/>
      <c r="D1048" s="18"/>
      <c r="E1048" s="18"/>
      <c r="F1048" s="18"/>
      <c r="M1048" s="18"/>
      <c r="N1048" s="18"/>
      <c r="O1048" s="18"/>
      <c r="P1048" s="18"/>
      <c r="Q1048" s="18"/>
      <c r="R1048" s="18"/>
      <c r="S1048" s="18"/>
      <c r="T1048" s="18"/>
      <c r="U1048" s="18"/>
      <c r="V1048" s="18"/>
      <c r="W1048" s="18"/>
      <c r="X1048" s="18"/>
    </row>
    <row r="1049">
      <c r="A1049" s="30"/>
      <c r="B1049" s="30"/>
      <c r="C1049" s="18"/>
      <c r="D1049" s="18"/>
      <c r="E1049" s="18"/>
      <c r="F1049" s="18"/>
      <c r="M1049" s="18"/>
      <c r="N1049" s="18"/>
      <c r="O1049" s="18"/>
      <c r="P1049" s="18"/>
      <c r="Q1049" s="18"/>
      <c r="R1049" s="18"/>
      <c r="S1049" s="18"/>
      <c r="T1049" s="18"/>
      <c r="U1049" s="18"/>
      <c r="V1049" s="18"/>
      <c r="W1049" s="18"/>
      <c r="X1049" s="18"/>
    </row>
    <row r="1050">
      <c r="A1050" s="30"/>
      <c r="B1050" s="30"/>
      <c r="C1050" s="18"/>
      <c r="D1050" s="18"/>
      <c r="E1050" s="18"/>
      <c r="F1050" s="18"/>
      <c r="M1050" s="18"/>
      <c r="N1050" s="18"/>
      <c r="O1050" s="18"/>
      <c r="P1050" s="18"/>
      <c r="Q1050" s="18"/>
      <c r="R1050" s="18"/>
      <c r="S1050" s="18"/>
      <c r="T1050" s="18"/>
      <c r="U1050" s="18"/>
      <c r="V1050" s="18"/>
      <c r="W1050" s="18"/>
      <c r="X1050" s="18"/>
    </row>
    <row r="1051">
      <c r="A1051" s="30"/>
      <c r="B1051" s="30"/>
      <c r="C1051" s="18"/>
      <c r="D1051" s="18"/>
      <c r="E1051" s="18"/>
      <c r="F1051" s="18"/>
      <c r="M1051" s="18"/>
      <c r="N1051" s="18"/>
      <c r="O1051" s="18"/>
      <c r="P1051" s="18"/>
      <c r="Q1051" s="18"/>
      <c r="R1051" s="18"/>
      <c r="S1051" s="18"/>
      <c r="T1051" s="18"/>
      <c r="U1051" s="18"/>
      <c r="V1051" s="18"/>
      <c r="W1051" s="18"/>
      <c r="X1051" s="18"/>
    </row>
    <row r="1052">
      <c r="A1052" s="30"/>
      <c r="B1052" s="30"/>
      <c r="C1052" s="18"/>
      <c r="D1052" s="18"/>
      <c r="E1052" s="18"/>
      <c r="F1052" s="18"/>
      <c r="M1052" s="18"/>
      <c r="N1052" s="18"/>
      <c r="O1052" s="18"/>
      <c r="P1052" s="18"/>
      <c r="Q1052" s="18"/>
      <c r="R1052" s="18"/>
      <c r="S1052" s="18"/>
      <c r="T1052" s="18"/>
      <c r="U1052" s="18"/>
      <c r="V1052" s="18"/>
      <c r="W1052" s="18"/>
      <c r="X1052" s="18"/>
    </row>
    <row r="1053">
      <c r="A1053" s="30"/>
      <c r="B1053" s="30"/>
      <c r="C1053" s="18"/>
      <c r="D1053" s="18"/>
      <c r="E1053" s="18"/>
      <c r="F1053" s="18"/>
      <c r="M1053" s="18"/>
      <c r="N1053" s="18"/>
      <c r="O1053" s="18"/>
      <c r="P1053" s="18"/>
      <c r="Q1053" s="18"/>
      <c r="R1053" s="18"/>
      <c r="S1053" s="18"/>
      <c r="T1053" s="18"/>
      <c r="U1053" s="18"/>
      <c r="V1053" s="18"/>
      <c r="W1053" s="18"/>
      <c r="X1053" s="18"/>
    </row>
    <row r="1054">
      <c r="A1054" s="30"/>
      <c r="B1054" s="30"/>
      <c r="C1054" s="18"/>
      <c r="D1054" s="18"/>
      <c r="E1054" s="18"/>
      <c r="F1054" s="18"/>
      <c r="M1054" s="18"/>
      <c r="N1054" s="18"/>
      <c r="O1054" s="18"/>
      <c r="P1054" s="18"/>
      <c r="Q1054" s="18"/>
      <c r="R1054" s="18"/>
      <c r="S1054" s="18"/>
      <c r="T1054" s="18"/>
      <c r="U1054" s="18"/>
      <c r="V1054" s="18"/>
      <c r="W1054" s="18"/>
      <c r="X1054" s="18"/>
    </row>
    <row r="1055">
      <c r="A1055" s="30"/>
      <c r="B1055" s="30"/>
      <c r="C1055" s="18"/>
      <c r="D1055" s="18"/>
      <c r="E1055" s="18"/>
      <c r="F1055" s="18"/>
      <c r="M1055" s="18"/>
      <c r="N1055" s="18"/>
      <c r="O1055" s="18"/>
      <c r="P1055" s="18"/>
      <c r="Q1055" s="18"/>
      <c r="R1055" s="18"/>
      <c r="S1055" s="18"/>
      <c r="T1055" s="18"/>
      <c r="U1055" s="18"/>
      <c r="V1055" s="18"/>
      <c r="W1055" s="18"/>
      <c r="X1055" s="18"/>
    </row>
    <row r="1056">
      <c r="A1056" s="30"/>
      <c r="B1056" s="30"/>
      <c r="C1056" s="18"/>
      <c r="D1056" s="18"/>
      <c r="E1056" s="18"/>
      <c r="F1056" s="18"/>
      <c r="M1056" s="18"/>
      <c r="N1056" s="18"/>
      <c r="O1056" s="18"/>
      <c r="P1056" s="18"/>
      <c r="Q1056" s="18"/>
      <c r="R1056" s="18"/>
      <c r="S1056" s="18"/>
      <c r="T1056" s="18"/>
      <c r="U1056" s="18"/>
      <c r="V1056" s="18"/>
      <c r="W1056" s="18"/>
      <c r="X1056" s="18"/>
    </row>
    <row r="1057">
      <c r="A1057" s="30"/>
      <c r="B1057" s="30"/>
      <c r="C1057" s="18"/>
      <c r="D1057" s="18"/>
      <c r="E1057" s="18"/>
      <c r="F1057" s="18"/>
      <c r="M1057" s="18"/>
      <c r="N1057" s="18"/>
      <c r="O1057" s="18"/>
      <c r="P1057" s="18"/>
      <c r="Q1057" s="18"/>
      <c r="R1057" s="18"/>
      <c r="S1057" s="18"/>
      <c r="T1057" s="18"/>
      <c r="U1057" s="18"/>
      <c r="V1057" s="18"/>
      <c r="W1057" s="18"/>
      <c r="X1057" s="18"/>
    </row>
    <row r="1058">
      <c r="A1058" s="30"/>
      <c r="B1058" s="30"/>
      <c r="C1058" s="18"/>
      <c r="D1058" s="18"/>
      <c r="E1058" s="18"/>
      <c r="F1058" s="18"/>
      <c r="M1058" s="18"/>
      <c r="N1058" s="18"/>
      <c r="O1058" s="18"/>
      <c r="P1058" s="18"/>
      <c r="Q1058" s="18"/>
      <c r="R1058" s="18"/>
      <c r="S1058" s="18"/>
      <c r="T1058" s="18"/>
      <c r="U1058" s="18"/>
      <c r="V1058" s="18"/>
      <c r="W1058" s="18"/>
      <c r="X1058" s="18"/>
    </row>
    <row r="1059">
      <c r="A1059" s="30"/>
      <c r="B1059" s="30"/>
      <c r="C1059" s="18"/>
      <c r="D1059" s="18"/>
      <c r="E1059" s="18"/>
      <c r="F1059" s="18"/>
      <c r="M1059" s="18"/>
      <c r="N1059" s="18"/>
      <c r="O1059" s="18"/>
      <c r="P1059" s="18"/>
      <c r="Q1059" s="18"/>
      <c r="R1059" s="18"/>
      <c r="S1059" s="18"/>
      <c r="T1059" s="18"/>
      <c r="U1059" s="18"/>
      <c r="V1059" s="18"/>
      <c r="W1059" s="18"/>
      <c r="X1059" s="18"/>
    </row>
    <row r="1060">
      <c r="A1060" s="30"/>
      <c r="B1060" s="30"/>
      <c r="C1060" s="18"/>
      <c r="D1060" s="18"/>
      <c r="E1060" s="18"/>
      <c r="F1060" s="18"/>
      <c r="M1060" s="18"/>
      <c r="N1060" s="18"/>
      <c r="O1060" s="18"/>
      <c r="P1060" s="18"/>
      <c r="Q1060" s="18"/>
      <c r="R1060" s="18"/>
      <c r="S1060" s="18"/>
      <c r="T1060" s="18"/>
      <c r="U1060" s="18"/>
      <c r="V1060" s="18"/>
      <c r="W1060" s="18"/>
      <c r="X1060" s="18"/>
    </row>
    <row r="1061">
      <c r="A1061" s="30"/>
      <c r="B1061" s="30"/>
      <c r="C1061" s="18"/>
      <c r="D1061" s="18"/>
      <c r="E1061" s="18"/>
      <c r="F1061" s="18"/>
      <c r="M1061" s="18"/>
      <c r="N1061" s="18"/>
      <c r="O1061" s="18"/>
      <c r="P1061" s="18"/>
      <c r="Q1061" s="18"/>
      <c r="R1061" s="18"/>
      <c r="S1061" s="18"/>
      <c r="T1061" s="18"/>
      <c r="U1061" s="18"/>
      <c r="V1061" s="18"/>
      <c r="W1061" s="18"/>
      <c r="X1061" s="18"/>
    </row>
    <row r="1062">
      <c r="A1062" s="30"/>
      <c r="B1062" s="30"/>
      <c r="C1062" s="18"/>
      <c r="D1062" s="18"/>
      <c r="E1062" s="18"/>
      <c r="F1062" s="18"/>
      <c r="M1062" s="18"/>
      <c r="N1062" s="18"/>
      <c r="O1062" s="18"/>
      <c r="P1062" s="18"/>
      <c r="Q1062" s="18"/>
      <c r="R1062" s="18"/>
      <c r="S1062" s="18"/>
      <c r="T1062" s="18"/>
      <c r="U1062" s="18"/>
      <c r="V1062" s="18"/>
      <c r="W1062" s="18"/>
      <c r="X1062" s="18"/>
    </row>
    <row r="1063">
      <c r="A1063" s="30"/>
      <c r="B1063" s="30"/>
      <c r="C1063" s="18"/>
      <c r="D1063" s="18"/>
      <c r="E1063" s="18"/>
      <c r="F1063" s="18"/>
      <c r="M1063" s="18"/>
      <c r="N1063" s="18"/>
      <c r="O1063" s="18"/>
      <c r="P1063" s="18"/>
      <c r="Q1063" s="18"/>
      <c r="R1063" s="18"/>
      <c r="S1063" s="18"/>
      <c r="T1063" s="18"/>
      <c r="U1063" s="18"/>
      <c r="V1063" s="18"/>
      <c r="W1063" s="18"/>
      <c r="X1063" s="18"/>
    </row>
    <row r="1064">
      <c r="A1064" s="30"/>
      <c r="B1064" s="30"/>
      <c r="C1064" s="18"/>
      <c r="D1064" s="18"/>
      <c r="E1064" s="18"/>
      <c r="F1064" s="18"/>
      <c r="M1064" s="18"/>
      <c r="N1064" s="18"/>
      <c r="O1064" s="18"/>
      <c r="P1064" s="18"/>
      <c r="Q1064" s="18"/>
      <c r="R1064" s="18"/>
      <c r="S1064" s="18"/>
      <c r="T1064" s="18"/>
      <c r="U1064" s="18"/>
      <c r="V1064" s="18"/>
      <c r="W1064" s="18"/>
      <c r="X1064" s="18"/>
    </row>
    <row r="1065">
      <c r="A1065" s="30"/>
      <c r="B1065" s="30"/>
      <c r="C1065" s="18"/>
      <c r="D1065" s="18"/>
      <c r="E1065" s="18"/>
      <c r="F1065" s="18"/>
      <c r="M1065" s="18"/>
      <c r="N1065" s="18"/>
      <c r="O1065" s="18"/>
      <c r="P1065" s="18"/>
      <c r="Q1065" s="18"/>
      <c r="R1065" s="18"/>
      <c r="S1065" s="18"/>
      <c r="T1065" s="18"/>
      <c r="U1065" s="18"/>
      <c r="V1065" s="18"/>
      <c r="W1065" s="18"/>
      <c r="X1065" s="18"/>
    </row>
    <row r="1066">
      <c r="A1066" s="30"/>
      <c r="B1066" s="30"/>
      <c r="C1066" s="18"/>
      <c r="D1066" s="18"/>
      <c r="E1066" s="18"/>
      <c r="F1066" s="18"/>
      <c r="M1066" s="18"/>
      <c r="N1066" s="18"/>
      <c r="O1066" s="18"/>
      <c r="P1066" s="18"/>
      <c r="Q1066" s="18"/>
      <c r="R1066" s="18"/>
      <c r="S1066" s="18"/>
      <c r="T1066" s="18"/>
      <c r="U1066" s="18"/>
      <c r="V1066" s="18"/>
      <c r="W1066" s="18"/>
      <c r="X1066" s="18"/>
    </row>
    <row r="1067">
      <c r="A1067" s="30"/>
      <c r="B1067" s="30"/>
      <c r="C1067" s="18"/>
      <c r="D1067" s="18"/>
      <c r="E1067" s="18"/>
      <c r="F1067" s="18"/>
      <c r="M1067" s="18"/>
      <c r="N1067" s="18"/>
      <c r="O1067" s="18"/>
      <c r="P1067" s="18"/>
      <c r="Q1067" s="18"/>
      <c r="R1067" s="18"/>
      <c r="S1067" s="18"/>
      <c r="T1067" s="18"/>
      <c r="U1067" s="18"/>
      <c r="V1067" s="18"/>
      <c r="W1067" s="18"/>
      <c r="X1067" s="18"/>
    </row>
    <row r="1068">
      <c r="A1068" s="30"/>
      <c r="B1068" s="30"/>
      <c r="C1068" s="18"/>
      <c r="D1068" s="18"/>
      <c r="E1068" s="18"/>
      <c r="F1068" s="18"/>
      <c r="M1068" s="18"/>
      <c r="N1068" s="18"/>
      <c r="O1068" s="18"/>
      <c r="P1068" s="18"/>
      <c r="Q1068" s="18"/>
      <c r="R1068" s="18"/>
      <c r="S1068" s="18"/>
      <c r="T1068" s="18"/>
      <c r="U1068" s="18"/>
      <c r="V1068" s="18"/>
      <c r="W1068" s="18"/>
      <c r="X1068" s="18"/>
    </row>
    <row r="1069">
      <c r="A1069" s="30"/>
      <c r="B1069" s="30"/>
      <c r="C1069" s="18"/>
      <c r="D1069" s="18"/>
      <c r="E1069" s="18"/>
      <c r="F1069" s="18"/>
      <c r="M1069" s="18"/>
      <c r="N1069" s="18"/>
      <c r="O1069" s="18"/>
      <c r="P1069" s="18"/>
      <c r="Q1069" s="18"/>
      <c r="R1069" s="18"/>
      <c r="S1069" s="18"/>
      <c r="T1069" s="18"/>
      <c r="U1069" s="18"/>
      <c r="V1069" s="18"/>
      <c r="W1069" s="18"/>
      <c r="X1069" s="18"/>
    </row>
    <row r="1070">
      <c r="A1070" s="30"/>
      <c r="B1070" s="30"/>
      <c r="C1070" s="18"/>
      <c r="D1070" s="18"/>
      <c r="E1070" s="18"/>
      <c r="F1070" s="18"/>
      <c r="M1070" s="18"/>
      <c r="N1070" s="18"/>
      <c r="O1070" s="18"/>
      <c r="P1070" s="18"/>
      <c r="Q1070" s="18"/>
      <c r="R1070" s="18"/>
      <c r="S1070" s="18"/>
      <c r="T1070" s="18"/>
      <c r="U1070" s="18"/>
      <c r="V1070" s="18"/>
      <c r="W1070" s="18"/>
      <c r="X1070" s="18"/>
    </row>
    <row r="1071">
      <c r="A1071" s="30"/>
      <c r="B1071" s="30"/>
      <c r="C1071" s="18"/>
      <c r="D1071" s="18"/>
      <c r="E1071" s="18"/>
      <c r="F1071" s="18"/>
      <c r="M1071" s="18"/>
      <c r="N1071" s="18"/>
      <c r="O1071" s="18"/>
      <c r="P1071" s="18"/>
      <c r="Q1071" s="18"/>
      <c r="R1071" s="18"/>
      <c r="S1071" s="18"/>
      <c r="T1071" s="18"/>
      <c r="U1071" s="18"/>
      <c r="V1071" s="18"/>
      <c r="W1071" s="18"/>
      <c r="X1071" s="18"/>
    </row>
    <row r="1072">
      <c r="A1072" s="30"/>
      <c r="B1072" s="30"/>
      <c r="C1072" s="18"/>
      <c r="D1072" s="18"/>
      <c r="E1072" s="18"/>
      <c r="F1072" s="18"/>
      <c r="M1072" s="18"/>
      <c r="N1072" s="18"/>
      <c r="O1072" s="18"/>
      <c r="P1072" s="18"/>
      <c r="Q1072" s="18"/>
      <c r="R1072" s="18"/>
      <c r="S1072" s="18"/>
      <c r="T1072" s="18"/>
      <c r="U1072" s="18"/>
      <c r="V1072" s="18"/>
      <c r="W1072" s="18"/>
      <c r="X1072" s="18"/>
    </row>
    <row r="1073">
      <c r="A1073" s="30"/>
      <c r="B1073" s="30"/>
      <c r="C1073" s="18"/>
      <c r="D1073" s="18"/>
      <c r="E1073" s="18"/>
      <c r="F1073" s="18"/>
      <c r="M1073" s="18"/>
      <c r="N1073" s="18"/>
      <c r="O1073" s="18"/>
      <c r="P1073" s="18"/>
      <c r="Q1073" s="18"/>
      <c r="R1073" s="18"/>
      <c r="S1073" s="18"/>
      <c r="T1073" s="18"/>
      <c r="U1073" s="18"/>
      <c r="V1073" s="18"/>
      <c r="W1073" s="18"/>
      <c r="X1073" s="18"/>
    </row>
    <row r="1074">
      <c r="A1074" s="30"/>
      <c r="B1074" s="30"/>
      <c r="C1074" s="18"/>
      <c r="D1074" s="18"/>
      <c r="E1074" s="18"/>
      <c r="F1074" s="18"/>
      <c r="M1074" s="18"/>
      <c r="N1074" s="18"/>
      <c r="O1074" s="18"/>
      <c r="P1074" s="18"/>
      <c r="Q1074" s="18"/>
      <c r="R1074" s="18"/>
      <c r="S1074" s="18"/>
      <c r="T1074" s="18"/>
      <c r="U1074" s="18"/>
      <c r="V1074" s="18"/>
      <c r="W1074" s="18"/>
      <c r="X1074" s="18"/>
    </row>
    <row r="1075">
      <c r="A1075" s="30"/>
      <c r="B1075" s="30"/>
      <c r="C1075" s="18"/>
      <c r="D1075" s="18"/>
      <c r="E1075" s="18"/>
      <c r="F1075" s="18"/>
      <c r="M1075" s="18"/>
      <c r="N1075" s="18"/>
      <c r="O1075" s="18"/>
      <c r="P1075" s="18"/>
      <c r="Q1075" s="18"/>
      <c r="R1075" s="18"/>
      <c r="S1075" s="18"/>
      <c r="T1075" s="18"/>
      <c r="U1075" s="18"/>
      <c r="V1075" s="18"/>
      <c r="W1075" s="18"/>
      <c r="X1075" s="18"/>
    </row>
    <row r="1076">
      <c r="A1076" s="30"/>
      <c r="B1076" s="30"/>
      <c r="C1076" s="18"/>
      <c r="D1076" s="18"/>
      <c r="E1076" s="18"/>
      <c r="F1076" s="18"/>
      <c r="M1076" s="18"/>
      <c r="N1076" s="18"/>
      <c r="O1076" s="18"/>
      <c r="P1076" s="18"/>
      <c r="Q1076" s="18"/>
      <c r="R1076" s="18"/>
      <c r="S1076" s="18"/>
      <c r="T1076" s="18"/>
      <c r="U1076" s="18"/>
      <c r="V1076" s="18"/>
      <c r="W1076" s="18"/>
      <c r="X1076" s="18"/>
    </row>
    <row r="1077">
      <c r="A1077" s="30"/>
      <c r="B1077" s="30"/>
      <c r="C1077" s="18"/>
      <c r="D1077" s="18"/>
      <c r="E1077" s="18"/>
      <c r="F1077" s="18"/>
      <c r="M1077" s="18"/>
      <c r="N1077" s="18"/>
      <c r="O1077" s="18"/>
      <c r="P1077" s="18"/>
      <c r="Q1077" s="18"/>
      <c r="R1077" s="18"/>
      <c r="S1077" s="18"/>
      <c r="T1077" s="18"/>
      <c r="U1077" s="18"/>
      <c r="V1077" s="18"/>
      <c r="W1077" s="18"/>
      <c r="X1077" s="18"/>
    </row>
    <row r="1078">
      <c r="A1078" s="30"/>
      <c r="B1078" s="30"/>
      <c r="C1078" s="18"/>
      <c r="D1078" s="18"/>
      <c r="E1078" s="18"/>
      <c r="F1078" s="18"/>
      <c r="M1078" s="18"/>
      <c r="N1078" s="18"/>
      <c r="O1078" s="18"/>
      <c r="P1078" s="18"/>
      <c r="Q1078" s="18"/>
      <c r="R1078" s="18"/>
      <c r="S1078" s="18"/>
      <c r="T1078" s="18"/>
      <c r="U1078" s="18"/>
      <c r="V1078" s="18"/>
      <c r="W1078" s="18"/>
      <c r="X1078" s="18"/>
    </row>
    <row r="1079">
      <c r="A1079" s="30"/>
      <c r="B1079" s="30"/>
      <c r="C1079" s="18"/>
      <c r="D1079" s="18"/>
      <c r="E1079" s="18"/>
      <c r="F1079" s="18"/>
      <c r="M1079" s="18"/>
      <c r="N1079" s="18"/>
      <c r="O1079" s="18"/>
      <c r="P1079" s="18"/>
      <c r="Q1079" s="18"/>
      <c r="R1079" s="18"/>
      <c r="S1079" s="18"/>
      <c r="T1079" s="18"/>
      <c r="U1079" s="18"/>
      <c r="V1079" s="18"/>
      <c r="W1079" s="18"/>
      <c r="X1079" s="18"/>
    </row>
    <row r="1080">
      <c r="A1080" s="30"/>
      <c r="B1080" s="30"/>
      <c r="C1080" s="18"/>
      <c r="D1080" s="18"/>
      <c r="E1080" s="18"/>
      <c r="F1080" s="18"/>
      <c r="M1080" s="18"/>
      <c r="N1080" s="18"/>
      <c r="O1080" s="18"/>
      <c r="P1080" s="18"/>
      <c r="Q1080" s="18"/>
      <c r="R1080" s="18"/>
      <c r="S1080" s="18"/>
      <c r="T1080" s="18"/>
      <c r="U1080" s="18"/>
      <c r="V1080" s="18"/>
      <c r="W1080" s="18"/>
      <c r="X1080" s="18"/>
    </row>
    <row r="1081">
      <c r="A1081" s="30"/>
      <c r="B1081" s="30"/>
      <c r="C1081" s="18"/>
      <c r="D1081" s="18"/>
      <c r="E1081" s="18"/>
      <c r="F1081" s="18"/>
      <c r="M1081" s="18"/>
      <c r="N1081" s="18"/>
      <c r="O1081" s="18"/>
      <c r="P1081" s="18"/>
      <c r="Q1081" s="18"/>
      <c r="R1081" s="18"/>
      <c r="S1081" s="18"/>
      <c r="T1081" s="18"/>
      <c r="U1081" s="18"/>
      <c r="V1081" s="18"/>
      <c r="W1081" s="18"/>
      <c r="X1081" s="18"/>
    </row>
    <row r="1082">
      <c r="A1082" s="30"/>
      <c r="B1082" s="30"/>
      <c r="C1082" s="18"/>
      <c r="D1082" s="18"/>
      <c r="E1082" s="18"/>
      <c r="F1082" s="18"/>
      <c r="M1082" s="18"/>
      <c r="N1082" s="18"/>
      <c r="O1082" s="18"/>
      <c r="P1082" s="18"/>
      <c r="Q1082" s="18"/>
      <c r="R1082" s="18"/>
      <c r="S1082" s="18"/>
      <c r="T1082" s="18"/>
      <c r="U1082" s="18"/>
      <c r="V1082" s="18"/>
      <c r="W1082" s="18"/>
      <c r="X1082" s="18"/>
    </row>
    <row r="1083">
      <c r="A1083" s="30"/>
      <c r="B1083" s="30"/>
      <c r="C1083" s="18"/>
      <c r="D1083" s="18"/>
      <c r="E1083" s="18"/>
      <c r="F1083" s="18"/>
      <c r="M1083" s="18"/>
      <c r="N1083" s="18"/>
      <c r="O1083" s="18"/>
      <c r="P1083" s="18"/>
      <c r="Q1083" s="18"/>
      <c r="R1083" s="18"/>
      <c r="S1083" s="18"/>
      <c r="T1083" s="18"/>
      <c r="U1083" s="18"/>
      <c r="V1083" s="18"/>
      <c r="W1083" s="18"/>
      <c r="X1083" s="18"/>
    </row>
    <row r="1084">
      <c r="A1084" s="30"/>
      <c r="B1084" s="30"/>
      <c r="C1084" s="18"/>
      <c r="D1084" s="18"/>
      <c r="E1084" s="18"/>
      <c r="F1084" s="18"/>
      <c r="M1084" s="18"/>
      <c r="N1084" s="18"/>
      <c r="O1084" s="18"/>
      <c r="P1084" s="18"/>
      <c r="Q1084" s="18"/>
      <c r="R1084" s="18"/>
      <c r="S1084" s="18"/>
      <c r="T1084" s="18"/>
      <c r="U1084" s="18"/>
      <c r="V1084" s="18"/>
      <c r="W1084" s="18"/>
      <c r="X1084" s="18"/>
    </row>
    <row r="1085">
      <c r="A1085" s="30"/>
      <c r="B1085" s="30"/>
      <c r="C1085" s="18"/>
      <c r="D1085" s="18"/>
      <c r="E1085" s="18"/>
      <c r="F1085" s="18"/>
      <c r="M1085" s="18"/>
      <c r="N1085" s="18"/>
      <c r="O1085" s="18"/>
      <c r="P1085" s="18"/>
      <c r="Q1085" s="18"/>
      <c r="R1085" s="18"/>
      <c r="S1085" s="18"/>
      <c r="T1085" s="18"/>
      <c r="U1085" s="18"/>
      <c r="V1085" s="18"/>
      <c r="W1085" s="18"/>
      <c r="X1085" s="18"/>
    </row>
    <row r="1086">
      <c r="A1086" s="30"/>
      <c r="B1086" s="30"/>
      <c r="C1086" s="18"/>
      <c r="D1086" s="18"/>
      <c r="E1086" s="18"/>
      <c r="F1086" s="18"/>
      <c r="M1086" s="18"/>
      <c r="N1086" s="18"/>
      <c r="O1086" s="18"/>
      <c r="P1086" s="18"/>
      <c r="Q1086" s="18"/>
      <c r="R1086" s="18"/>
      <c r="S1086" s="18"/>
      <c r="T1086" s="18"/>
      <c r="U1086" s="18"/>
      <c r="V1086" s="18"/>
      <c r="W1086" s="18"/>
      <c r="X1086" s="18"/>
    </row>
    <row r="1087">
      <c r="A1087" s="30"/>
      <c r="B1087" s="30"/>
      <c r="C1087" s="18"/>
      <c r="D1087" s="18"/>
      <c r="E1087" s="18"/>
      <c r="F1087" s="18"/>
      <c r="M1087" s="18"/>
      <c r="N1087" s="18"/>
      <c r="O1087" s="18"/>
      <c r="P1087" s="18"/>
      <c r="Q1087" s="18"/>
      <c r="R1087" s="18"/>
      <c r="S1087" s="18"/>
      <c r="T1087" s="18"/>
      <c r="U1087" s="18"/>
      <c r="V1087" s="18"/>
      <c r="W1087" s="18"/>
      <c r="X1087" s="18"/>
    </row>
    <row r="1088">
      <c r="A1088" s="30"/>
      <c r="B1088" s="30"/>
      <c r="C1088" s="18"/>
      <c r="D1088" s="18"/>
      <c r="E1088" s="18"/>
      <c r="F1088" s="18"/>
      <c r="M1088" s="18"/>
      <c r="N1088" s="18"/>
      <c r="O1088" s="18"/>
      <c r="P1088" s="18"/>
      <c r="Q1088" s="18"/>
      <c r="R1088" s="18"/>
      <c r="S1088" s="18"/>
      <c r="T1088" s="18"/>
      <c r="U1088" s="18"/>
      <c r="V1088" s="18"/>
      <c r="W1088" s="18"/>
      <c r="X1088" s="18"/>
    </row>
    <row r="1089">
      <c r="A1089" s="30"/>
      <c r="B1089" s="30"/>
      <c r="C1089" s="18"/>
      <c r="D1089" s="18"/>
      <c r="E1089" s="18"/>
      <c r="F1089" s="18"/>
      <c r="M1089" s="18"/>
      <c r="N1089" s="18"/>
      <c r="O1089" s="18"/>
      <c r="P1089" s="18"/>
      <c r="Q1089" s="18"/>
      <c r="R1089" s="18"/>
      <c r="S1089" s="18"/>
      <c r="T1089" s="18"/>
      <c r="U1089" s="18"/>
      <c r="V1089" s="18"/>
      <c r="W1089" s="18"/>
      <c r="X1089" s="18"/>
    </row>
    <row r="1090">
      <c r="A1090" s="30"/>
      <c r="B1090" s="30"/>
      <c r="C1090" s="18"/>
      <c r="D1090" s="18"/>
      <c r="E1090" s="18"/>
      <c r="F1090" s="18"/>
      <c r="M1090" s="18"/>
      <c r="N1090" s="18"/>
      <c r="O1090" s="18"/>
      <c r="P1090" s="18"/>
      <c r="Q1090" s="18"/>
      <c r="R1090" s="18"/>
      <c r="S1090" s="18"/>
      <c r="T1090" s="18"/>
      <c r="U1090" s="18"/>
      <c r="V1090" s="18"/>
      <c r="W1090" s="18"/>
      <c r="X1090" s="18"/>
    </row>
    <row r="1091">
      <c r="A1091" s="30"/>
      <c r="B1091" s="30"/>
      <c r="C1091" s="18"/>
      <c r="D1091" s="18"/>
      <c r="E1091" s="18"/>
      <c r="F1091" s="18"/>
      <c r="M1091" s="18"/>
      <c r="N1091" s="18"/>
      <c r="O1091" s="18"/>
      <c r="P1091" s="18"/>
      <c r="Q1091" s="18"/>
      <c r="R1091" s="18"/>
      <c r="S1091" s="18"/>
      <c r="T1091" s="18"/>
      <c r="U1091" s="18"/>
      <c r="V1091" s="18"/>
      <c r="W1091" s="18"/>
      <c r="X1091" s="18"/>
    </row>
    <row r="1092">
      <c r="A1092" s="30"/>
      <c r="B1092" s="30"/>
      <c r="C1092" s="18"/>
      <c r="D1092" s="18"/>
      <c r="E1092" s="18"/>
      <c r="F1092" s="18"/>
      <c r="M1092" s="18"/>
      <c r="N1092" s="18"/>
      <c r="O1092" s="18"/>
      <c r="P1092" s="18"/>
      <c r="Q1092" s="18"/>
      <c r="R1092" s="18"/>
      <c r="S1092" s="18"/>
      <c r="T1092" s="18"/>
      <c r="U1092" s="18"/>
      <c r="V1092" s="18"/>
      <c r="W1092" s="18"/>
      <c r="X1092" s="18"/>
    </row>
    <row r="1093">
      <c r="A1093" s="30"/>
      <c r="B1093" s="30"/>
      <c r="C1093" s="18"/>
      <c r="D1093" s="18"/>
      <c r="E1093" s="18"/>
      <c r="F1093" s="18"/>
      <c r="M1093" s="18"/>
      <c r="N1093" s="18"/>
      <c r="O1093" s="18"/>
      <c r="P1093" s="18"/>
      <c r="Q1093" s="18"/>
      <c r="R1093" s="18"/>
      <c r="S1093" s="18"/>
      <c r="T1093" s="18"/>
      <c r="U1093" s="18"/>
      <c r="V1093" s="18"/>
      <c r="W1093" s="18"/>
      <c r="X1093" s="18"/>
    </row>
    <row r="1094">
      <c r="A1094" s="30"/>
      <c r="B1094" s="30"/>
      <c r="C1094" s="18"/>
      <c r="D1094" s="18"/>
      <c r="E1094" s="18"/>
      <c r="F1094" s="18"/>
      <c r="M1094" s="18"/>
      <c r="N1094" s="18"/>
      <c r="O1094" s="18"/>
      <c r="P1094" s="18"/>
      <c r="Q1094" s="18"/>
      <c r="R1094" s="18"/>
      <c r="S1094" s="18"/>
      <c r="T1094" s="18"/>
      <c r="U1094" s="18"/>
      <c r="V1094" s="18"/>
      <c r="W1094" s="18"/>
      <c r="X1094" s="18"/>
    </row>
    <row r="1095">
      <c r="A1095" s="30"/>
      <c r="B1095" s="30"/>
      <c r="C1095" s="18"/>
      <c r="D1095" s="18"/>
      <c r="E1095" s="18"/>
      <c r="F1095" s="18"/>
      <c r="M1095" s="18"/>
      <c r="N1095" s="18"/>
      <c r="O1095" s="18"/>
      <c r="P1095" s="18"/>
      <c r="Q1095" s="18"/>
      <c r="R1095" s="18"/>
      <c r="S1095" s="18"/>
      <c r="T1095" s="18"/>
      <c r="U1095" s="18"/>
      <c r="V1095" s="18"/>
      <c r="W1095" s="18"/>
      <c r="X1095" s="18"/>
    </row>
    <row r="1096">
      <c r="A1096" s="30"/>
      <c r="B1096" s="30"/>
      <c r="C1096" s="18"/>
      <c r="D1096" s="18"/>
      <c r="E1096" s="18"/>
      <c r="F1096" s="18"/>
      <c r="M1096" s="18"/>
      <c r="N1096" s="18"/>
      <c r="O1096" s="18"/>
      <c r="P1096" s="18"/>
      <c r="Q1096" s="18"/>
      <c r="R1096" s="18"/>
      <c r="S1096" s="18"/>
      <c r="T1096" s="18"/>
      <c r="U1096" s="18"/>
      <c r="V1096" s="18"/>
      <c r="W1096" s="18"/>
      <c r="X1096" s="18"/>
    </row>
    <row r="1097">
      <c r="A1097" s="30"/>
      <c r="B1097" s="30"/>
      <c r="C1097" s="18"/>
      <c r="D1097" s="18"/>
      <c r="E1097" s="18"/>
      <c r="F1097" s="18"/>
      <c r="M1097" s="18"/>
      <c r="N1097" s="18"/>
      <c r="O1097" s="18"/>
      <c r="P1097" s="18"/>
      <c r="Q1097" s="18"/>
      <c r="R1097" s="18"/>
      <c r="S1097" s="18"/>
      <c r="T1097" s="18"/>
      <c r="U1097" s="18"/>
      <c r="V1097" s="18"/>
      <c r="W1097" s="18"/>
      <c r="X1097" s="18"/>
    </row>
    <row r="1098">
      <c r="A1098" s="30"/>
      <c r="B1098" s="30"/>
      <c r="C1098" s="18"/>
      <c r="D1098" s="18"/>
      <c r="E1098" s="18"/>
      <c r="F1098" s="18"/>
      <c r="M1098" s="18"/>
      <c r="N1098" s="18"/>
      <c r="O1098" s="18"/>
      <c r="P1098" s="18"/>
      <c r="Q1098" s="18"/>
      <c r="R1098" s="18"/>
      <c r="S1098" s="18"/>
      <c r="T1098" s="18"/>
      <c r="U1098" s="18"/>
      <c r="V1098" s="18"/>
      <c r="W1098" s="18"/>
      <c r="X1098" s="18"/>
    </row>
    <row r="1099">
      <c r="A1099" s="30"/>
      <c r="B1099" s="30"/>
      <c r="C1099" s="18"/>
      <c r="D1099" s="18"/>
      <c r="E1099" s="18"/>
      <c r="F1099" s="18"/>
      <c r="M1099" s="18"/>
      <c r="N1099" s="18"/>
      <c r="O1099" s="18"/>
      <c r="P1099" s="18"/>
      <c r="Q1099" s="18"/>
      <c r="R1099" s="18"/>
      <c r="S1099" s="18"/>
      <c r="T1099" s="18"/>
      <c r="U1099" s="18"/>
      <c r="V1099" s="18"/>
      <c r="W1099" s="18"/>
      <c r="X1099" s="18"/>
    </row>
    <row r="1100">
      <c r="A1100" s="30"/>
      <c r="B1100" s="30"/>
      <c r="C1100" s="18"/>
      <c r="D1100" s="18"/>
      <c r="E1100" s="18"/>
      <c r="F1100" s="18"/>
      <c r="M1100" s="18"/>
      <c r="N1100" s="18"/>
      <c r="O1100" s="18"/>
      <c r="P1100" s="18"/>
      <c r="Q1100" s="18"/>
      <c r="R1100" s="18"/>
      <c r="S1100" s="18"/>
      <c r="T1100" s="18"/>
      <c r="U1100" s="18"/>
      <c r="V1100" s="18"/>
      <c r="W1100" s="18"/>
      <c r="X1100" s="18"/>
    </row>
    <row r="1101">
      <c r="A1101" s="30"/>
      <c r="B1101" s="30"/>
      <c r="C1101" s="18"/>
      <c r="D1101" s="18"/>
      <c r="E1101" s="18"/>
      <c r="F1101" s="18"/>
      <c r="M1101" s="18"/>
      <c r="N1101" s="18"/>
      <c r="O1101" s="18"/>
      <c r="P1101" s="18"/>
      <c r="Q1101" s="18"/>
      <c r="R1101" s="18"/>
      <c r="S1101" s="18"/>
      <c r="T1101" s="18"/>
      <c r="U1101" s="18"/>
      <c r="V1101" s="18"/>
      <c r="W1101" s="18"/>
      <c r="X1101" s="18"/>
    </row>
    <row r="1102">
      <c r="A1102" s="30"/>
      <c r="B1102" s="30"/>
      <c r="C1102" s="18"/>
      <c r="D1102" s="18"/>
      <c r="E1102" s="18"/>
      <c r="F1102" s="18"/>
      <c r="M1102" s="18"/>
      <c r="N1102" s="18"/>
      <c r="O1102" s="18"/>
      <c r="P1102" s="18"/>
      <c r="Q1102" s="18"/>
      <c r="R1102" s="18"/>
      <c r="S1102" s="18"/>
      <c r="T1102" s="18"/>
      <c r="U1102" s="18"/>
      <c r="V1102" s="18"/>
      <c r="W1102" s="18"/>
      <c r="X1102" s="18"/>
    </row>
    <row r="1103">
      <c r="A1103" s="30"/>
      <c r="B1103" s="30"/>
      <c r="C1103" s="18"/>
      <c r="D1103" s="18"/>
      <c r="E1103" s="18"/>
      <c r="F1103" s="18"/>
      <c r="M1103" s="18"/>
      <c r="N1103" s="18"/>
      <c r="O1103" s="18"/>
      <c r="P1103" s="18"/>
      <c r="Q1103" s="18"/>
      <c r="R1103" s="18"/>
      <c r="S1103" s="18"/>
      <c r="T1103" s="18"/>
      <c r="U1103" s="18"/>
      <c r="V1103" s="18"/>
      <c r="W1103" s="18"/>
      <c r="X1103" s="18"/>
    </row>
    <row r="1104">
      <c r="A1104" s="30"/>
      <c r="B1104" s="30"/>
      <c r="C1104" s="18"/>
      <c r="D1104" s="18"/>
      <c r="E1104" s="18"/>
      <c r="F1104" s="18"/>
      <c r="M1104" s="18"/>
      <c r="N1104" s="18"/>
      <c r="O1104" s="18"/>
      <c r="P1104" s="18"/>
      <c r="Q1104" s="18"/>
      <c r="R1104" s="18"/>
      <c r="S1104" s="18"/>
      <c r="T1104" s="18"/>
      <c r="U1104" s="18"/>
      <c r="V1104" s="18"/>
      <c r="W1104" s="18"/>
      <c r="X1104" s="18"/>
    </row>
    <row r="1105">
      <c r="A1105" s="30"/>
      <c r="B1105" s="30"/>
      <c r="C1105" s="18"/>
      <c r="D1105" s="18"/>
      <c r="E1105" s="18"/>
      <c r="F1105" s="18"/>
      <c r="M1105" s="18"/>
      <c r="N1105" s="18"/>
      <c r="O1105" s="18"/>
      <c r="P1105" s="18"/>
      <c r="Q1105" s="18"/>
      <c r="R1105" s="18"/>
      <c r="S1105" s="18"/>
      <c r="T1105" s="18"/>
      <c r="U1105" s="18"/>
      <c r="V1105" s="18"/>
      <c r="W1105" s="18"/>
      <c r="X1105" s="18"/>
    </row>
    <row r="1106">
      <c r="A1106" s="30"/>
      <c r="B1106" s="30"/>
      <c r="C1106" s="18"/>
      <c r="D1106" s="18"/>
      <c r="E1106" s="18"/>
      <c r="F1106" s="18"/>
      <c r="M1106" s="18"/>
      <c r="N1106" s="18"/>
      <c r="O1106" s="18"/>
      <c r="P1106" s="18"/>
      <c r="Q1106" s="18"/>
      <c r="R1106" s="18"/>
      <c r="S1106" s="18"/>
      <c r="T1106" s="18"/>
      <c r="U1106" s="18"/>
      <c r="V1106" s="18"/>
      <c r="W1106" s="18"/>
      <c r="X1106" s="18"/>
    </row>
    <row r="1107">
      <c r="A1107" s="30"/>
      <c r="B1107" s="30"/>
      <c r="C1107" s="18"/>
      <c r="D1107" s="18"/>
      <c r="E1107" s="18"/>
      <c r="F1107" s="18"/>
      <c r="M1107" s="18"/>
      <c r="N1107" s="18"/>
      <c r="O1107" s="18"/>
      <c r="P1107" s="18"/>
      <c r="Q1107" s="18"/>
      <c r="R1107" s="18"/>
      <c r="S1107" s="18"/>
      <c r="T1107" s="18"/>
      <c r="U1107" s="18"/>
      <c r="V1107" s="18"/>
      <c r="W1107" s="18"/>
      <c r="X1107" s="18"/>
    </row>
    <row r="1108">
      <c r="A1108" s="30"/>
      <c r="B1108" s="30"/>
      <c r="C1108" s="18"/>
      <c r="D1108" s="18"/>
      <c r="E1108" s="18"/>
      <c r="F1108" s="18"/>
      <c r="M1108" s="18"/>
      <c r="N1108" s="18"/>
      <c r="O1108" s="18"/>
      <c r="P1108" s="18"/>
      <c r="Q1108" s="18"/>
      <c r="R1108" s="18"/>
      <c r="S1108" s="18"/>
      <c r="T1108" s="18"/>
      <c r="U1108" s="18"/>
      <c r="V1108" s="18"/>
      <c r="W1108" s="18"/>
      <c r="X1108" s="18"/>
    </row>
    <row r="1109">
      <c r="A1109" s="30"/>
      <c r="B1109" s="30"/>
      <c r="C1109" s="18"/>
      <c r="D1109" s="18"/>
      <c r="E1109" s="18"/>
      <c r="F1109" s="18"/>
      <c r="M1109" s="18"/>
      <c r="N1109" s="18"/>
      <c r="O1109" s="18"/>
      <c r="P1109" s="18"/>
      <c r="Q1109" s="18"/>
      <c r="R1109" s="18"/>
      <c r="S1109" s="18"/>
      <c r="T1109" s="18"/>
      <c r="U1109" s="18"/>
      <c r="V1109" s="18"/>
      <c r="W1109" s="18"/>
      <c r="X1109" s="18"/>
    </row>
    <row r="1110">
      <c r="A1110" s="30"/>
      <c r="B1110" s="30"/>
      <c r="C1110" s="18"/>
      <c r="D1110" s="18"/>
      <c r="E1110" s="18"/>
      <c r="F1110" s="18"/>
      <c r="M1110" s="18"/>
      <c r="N1110" s="18"/>
      <c r="O1110" s="18"/>
      <c r="P1110" s="18"/>
      <c r="Q1110" s="18"/>
      <c r="R1110" s="18"/>
      <c r="S1110" s="18"/>
      <c r="T1110" s="18"/>
      <c r="U1110" s="18"/>
      <c r="V1110" s="18"/>
      <c r="W1110" s="18"/>
      <c r="X1110" s="18"/>
    </row>
    <row r="1111">
      <c r="A1111" s="30"/>
      <c r="B1111" s="30"/>
      <c r="C1111" s="18"/>
      <c r="D1111" s="18"/>
      <c r="E1111" s="18"/>
      <c r="F1111" s="18"/>
      <c r="M1111" s="18"/>
      <c r="N1111" s="18"/>
      <c r="O1111" s="18"/>
      <c r="P1111" s="18"/>
      <c r="Q1111" s="18"/>
      <c r="R1111" s="18"/>
      <c r="S1111" s="18"/>
      <c r="T1111" s="18"/>
      <c r="U1111" s="18"/>
      <c r="V1111" s="18"/>
      <c r="W1111" s="18"/>
      <c r="X1111" s="18"/>
    </row>
    <row r="1112">
      <c r="A1112" s="30"/>
      <c r="B1112" s="30"/>
      <c r="C1112" s="18"/>
      <c r="D1112" s="18"/>
      <c r="E1112" s="18"/>
      <c r="F1112" s="18"/>
      <c r="M1112" s="18"/>
      <c r="N1112" s="18"/>
      <c r="O1112" s="18"/>
      <c r="P1112" s="18"/>
      <c r="Q1112" s="18"/>
      <c r="R1112" s="18"/>
      <c r="S1112" s="18"/>
      <c r="T1112" s="18"/>
      <c r="U1112" s="18"/>
      <c r="V1112" s="18"/>
      <c r="W1112" s="18"/>
      <c r="X1112" s="18"/>
    </row>
    <row r="1113">
      <c r="A1113" s="30"/>
      <c r="B1113" s="30"/>
      <c r="C1113" s="18"/>
      <c r="D1113" s="18"/>
      <c r="E1113" s="18"/>
      <c r="F1113" s="18"/>
      <c r="M1113" s="18"/>
      <c r="N1113" s="18"/>
      <c r="O1113" s="18"/>
      <c r="P1113" s="18"/>
      <c r="Q1113" s="18"/>
      <c r="R1113" s="18"/>
      <c r="S1113" s="18"/>
      <c r="T1113" s="18"/>
      <c r="U1113" s="18"/>
      <c r="V1113" s="18"/>
      <c r="W1113" s="18"/>
      <c r="X1113" s="18"/>
    </row>
    <row r="1114">
      <c r="A1114" s="30"/>
      <c r="B1114" s="30"/>
      <c r="C1114" s="18"/>
      <c r="D1114" s="18"/>
      <c r="E1114" s="18"/>
      <c r="F1114" s="18"/>
      <c r="M1114" s="18"/>
      <c r="N1114" s="18"/>
      <c r="O1114" s="18"/>
      <c r="P1114" s="18"/>
      <c r="Q1114" s="18"/>
      <c r="R1114" s="18"/>
      <c r="S1114" s="18"/>
      <c r="T1114" s="18"/>
      <c r="U1114" s="18"/>
      <c r="V1114" s="18"/>
      <c r="W1114" s="18"/>
      <c r="X1114" s="18"/>
    </row>
    <row r="1115">
      <c r="A1115" s="30"/>
      <c r="B1115" s="30"/>
      <c r="C1115" s="18"/>
      <c r="D1115" s="18"/>
      <c r="E1115" s="18"/>
      <c r="F1115" s="18"/>
      <c r="M1115" s="18"/>
      <c r="N1115" s="18"/>
      <c r="O1115" s="18"/>
      <c r="P1115" s="18"/>
      <c r="Q1115" s="18"/>
      <c r="R1115" s="18"/>
      <c r="S1115" s="18"/>
      <c r="T1115" s="18"/>
      <c r="U1115" s="18"/>
      <c r="V1115" s="18"/>
      <c r="W1115" s="18"/>
      <c r="X1115" s="18"/>
    </row>
    <row r="1116">
      <c r="A1116" s="30"/>
      <c r="B1116" s="30"/>
      <c r="C1116" s="18"/>
      <c r="D1116" s="18"/>
      <c r="E1116" s="18"/>
      <c r="F1116" s="18"/>
      <c r="M1116" s="18"/>
      <c r="N1116" s="18"/>
      <c r="O1116" s="18"/>
      <c r="P1116" s="18"/>
      <c r="Q1116" s="18"/>
      <c r="R1116" s="18"/>
      <c r="S1116" s="18"/>
      <c r="T1116" s="18"/>
      <c r="U1116" s="18"/>
      <c r="V1116" s="18"/>
      <c r="W1116" s="18"/>
      <c r="X1116" s="18"/>
    </row>
    <row r="1117">
      <c r="A1117" s="30"/>
      <c r="B1117" s="30"/>
      <c r="C1117" s="18"/>
      <c r="D1117" s="18"/>
      <c r="E1117" s="18"/>
      <c r="F1117" s="18"/>
      <c r="M1117" s="18"/>
      <c r="N1117" s="18"/>
      <c r="O1117" s="18"/>
      <c r="P1117" s="18"/>
      <c r="Q1117" s="18"/>
      <c r="R1117" s="18"/>
      <c r="S1117" s="18"/>
      <c r="T1117" s="18"/>
      <c r="U1117" s="18"/>
      <c r="V1117" s="18"/>
      <c r="W1117" s="18"/>
      <c r="X1117" s="18"/>
    </row>
    <row r="1118">
      <c r="A1118" s="30"/>
      <c r="B1118" s="30"/>
      <c r="C1118" s="18"/>
      <c r="D1118" s="18"/>
      <c r="E1118" s="18"/>
      <c r="F1118" s="18"/>
      <c r="M1118" s="18"/>
      <c r="N1118" s="18"/>
      <c r="O1118" s="18"/>
      <c r="P1118" s="18"/>
      <c r="Q1118" s="18"/>
      <c r="R1118" s="18"/>
      <c r="S1118" s="18"/>
      <c r="T1118" s="18"/>
      <c r="U1118" s="18"/>
      <c r="V1118" s="18"/>
      <c r="W1118" s="18"/>
      <c r="X1118" s="18"/>
    </row>
    <row r="1119">
      <c r="A1119" s="30"/>
      <c r="B1119" s="30"/>
      <c r="C1119" s="18"/>
      <c r="D1119" s="18"/>
      <c r="E1119" s="18"/>
      <c r="F1119" s="18"/>
      <c r="M1119" s="18"/>
      <c r="N1119" s="18"/>
      <c r="O1119" s="18"/>
      <c r="P1119" s="18"/>
      <c r="Q1119" s="18"/>
      <c r="R1119" s="18"/>
      <c r="S1119" s="18"/>
      <c r="T1119" s="18"/>
      <c r="U1119" s="18"/>
      <c r="V1119" s="18"/>
      <c r="W1119" s="18"/>
      <c r="X1119" s="18"/>
    </row>
    <row r="1120">
      <c r="A1120" s="30"/>
      <c r="B1120" s="30"/>
      <c r="C1120" s="18"/>
      <c r="D1120" s="18"/>
      <c r="E1120" s="18"/>
      <c r="F1120" s="18"/>
      <c r="M1120" s="18"/>
      <c r="N1120" s="18"/>
      <c r="O1120" s="18"/>
      <c r="P1120" s="18"/>
      <c r="Q1120" s="18"/>
      <c r="R1120" s="18"/>
      <c r="S1120" s="18"/>
      <c r="T1120" s="18"/>
      <c r="U1120" s="18"/>
      <c r="V1120" s="18"/>
      <c r="W1120" s="18"/>
      <c r="X1120" s="18"/>
    </row>
    <row r="1121">
      <c r="A1121" s="30"/>
      <c r="B1121" s="30"/>
      <c r="C1121" s="18"/>
      <c r="D1121" s="18"/>
      <c r="E1121" s="18"/>
      <c r="F1121" s="18"/>
      <c r="M1121" s="18"/>
      <c r="N1121" s="18"/>
      <c r="O1121" s="18"/>
      <c r="P1121" s="18"/>
      <c r="Q1121" s="18"/>
      <c r="R1121" s="18"/>
      <c r="S1121" s="18"/>
      <c r="T1121" s="18"/>
      <c r="U1121" s="18"/>
      <c r="V1121" s="18"/>
      <c r="W1121" s="18"/>
      <c r="X1121" s="18"/>
    </row>
    <row r="1122">
      <c r="A1122" s="30"/>
      <c r="B1122" s="30"/>
      <c r="C1122" s="18"/>
      <c r="D1122" s="18"/>
      <c r="E1122" s="18"/>
      <c r="F1122" s="18"/>
      <c r="M1122" s="18"/>
      <c r="N1122" s="18"/>
      <c r="O1122" s="18"/>
      <c r="P1122" s="18"/>
      <c r="Q1122" s="18"/>
      <c r="R1122" s="18"/>
      <c r="S1122" s="18"/>
      <c r="T1122" s="18"/>
      <c r="U1122" s="18"/>
      <c r="V1122" s="18"/>
      <c r="W1122" s="18"/>
      <c r="X1122" s="18"/>
    </row>
    <row r="1123">
      <c r="A1123" s="30"/>
      <c r="B1123" s="30"/>
      <c r="C1123" s="18"/>
      <c r="D1123" s="18"/>
      <c r="E1123" s="18"/>
      <c r="F1123" s="18"/>
      <c r="M1123" s="18"/>
      <c r="N1123" s="18"/>
      <c r="O1123" s="18"/>
      <c r="P1123" s="18"/>
      <c r="Q1123" s="18"/>
      <c r="R1123" s="18"/>
      <c r="S1123" s="18"/>
      <c r="T1123" s="18"/>
      <c r="U1123" s="18"/>
      <c r="V1123" s="18"/>
      <c r="W1123" s="18"/>
      <c r="X1123" s="18"/>
    </row>
    <row r="1124">
      <c r="A1124" s="30"/>
      <c r="B1124" s="30"/>
      <c r="C1124" s="18"/>
      <c r="D1124" s="18"/>
      <c r="E1124" s="18"/>
      <c r="F1124" s="18"/>
      <c r="M1124" s="18"/>
      <c r="N1124" s="18"/>
      <c r="O1124" s="18"/>
      <c r="P1124" s="18"/>
      <c r="Q1124" s="18"/>
      <c r="R1124" s="18"/>
      <c r="S1124" s="18"/>
      <c r="T1124" s="18"/>
      <c r="U1124" s="18"/>
      <c r="V1124" s="18"/>
      <c r="W1124" s="18"/>
      <c r="X1124" s="18"/>
    </row>
    <row r="1125">
      <c r="A1125" s="30"/>
      <c r="B1125" s="30"/>
      <c r="C1125" s="18"/>
      <c r="D1125" s="18"/>
      <c r="E1125" s="18"/>
      <c r="F1125" s="18"/>
      <c r="M1125" s="18"/>
      <c r="N1125" s="18"/>
      <c r="O1125" s="18"/>
      <c r="P1125" s="18"/>
      <c r="Q1125" s="18"/>
      <c r="R1125" s="18"/>
      <c r="S1125" s="18"/>
      <c r="T1125" s="18"/>
      <c r="U1125" s="18"/>
      <c r="V1125" s="18"/>
      <c r="W1125" s="18"/>
      <c r="X1125" s="18"/>
    </row>
    <row r="1126">
      <c r="A1126" s="30"/>
      <c r="B1126" s="30"/>
      <c r="C1126" s="18"/>
      <c r="D1126" s="18"/>
      <c r="E1126" s="18"/>
      <c r="F1126" s="18"/>
      <c r="M1126" s="18"/>
      <c r="N1126" s="18"/>
      <c r="O1126" s="18"/>
      <c r="P1126" s="18"/>
      <c r="Q1126" s="18"/>
      <c r="R1126" s="18"/>
      <c r="S1126" s="18"/>
      <c r="T1126" s="18"/>
      <c r="U1126" s="18"/>
      <c r="V1126" s="18"/>
      <c r="W1126" s="18"/>
      <c r="X1126" s="18"/>
    </row>
    <row r="1127">
      <c r="A1127" s="30"/>
      <c r="B1127" s="30"/>
      <c r="C1127" s="18"/>
      <c r="D1127" s="18"/>
      <c r="E1127" s="18"/>
      <c r="F1127" s="18"/>
      <c r="M1127" s="18"/>
      <c r="N1127" s="18"/>
      <c r="O1127" s="18"/>
      <c r="P1127" s="18"/>
      <c r="Q1127" s="18"/>
      <c r="R1127" s="18"/>
      <c r="S1127" s="18"/>
      <c r="T1127" s="18"/>
      <c r="U1127" s="18"/>
      <c r="V1127" s="18"/>
      <c r="W1127" s="18"/>
      <c r="X1127" s="18"/>
    </row>
    <row r="1128">
      <c r="A1128" s="30"/>
      <c r="B1128" s="30"/>
      <c r="C1128" s="18"/>
      <c r="D1128" s="18"/>
      <c r="E1128" s="18"/>
      <c r="F1128" s="18"/>
      <c r="M1128" s="18"/>
      <c r="N1128" s="18"/>
      <c r="O1128" s="18"/>
      <c r="P1128" s="18"/>
      <c r="Q1128" s="18"/>
      <c r="R1128" s="18"/>
      <c r="S1128" s="18"/>
      <c r="T1128" s="18"/>
      <c r="U1128" s="18"/>
      <c r="V1128" s="18"/>
      <c r="W1128" s="18"/>
      <c r="X1128" s="18"/>
    </row>
    <row r="1129">
      <c r="A1129" s="30"/>
      <c r="B1129" s="30"/>
      <c r="C1129" s="18"/>
      <c r="D1129" s="18"/>
      <c r="E1129" s="18"/>
      <c r="F1129" s="18"/>
      <c r="M1129" s="18"/>
      <c r="N1129" s="18"/>
      <c r="O1129" s="18"/>
      <c r="P1129" s="18"/>
      <c r="Q1129" s="18"/>
      <c r="R1129" s="18"/>
      <c r="S1129" s="18"/>
      <c r="T1129" s="18"/>
      <c r="U1129" s="18"/>
      <c r="V1129" s="18"/>
      <c r="W1129" s="18"/>
      <c r="X1129" s="18"/>
    </row>
    <row r="1130">
      <c r="A1130" s="30"/>
      <c r="B1130" s="30"/>
      <c r="C1130" s="18"/>
      <c r="D1130" s="18"/>
      <c r="E1130" s="18"/>
      <c r="F1130" s="18"/>
      <c r="M1130" s="18"/>
      <c r="N1130" s="18"/>
      <c r="O1130" s="18"/>
      <c r="P1130" s="18"/>
      <c r="Q1130" s="18"/>
      <c r="R1130" s="18"/>
      <c r="S1130" s="18"/>
      <c r="T1130" s="18"/>
      <c r="U1130" s="18"/>
      <c r="V1130" s="18"/>
      <c r="W1130" s="18"/>
      <c r="X1130" s="18"/>
    </row>
    <row r="1131">
      <c r="A1131" s="30"/>
      <c r="B1131" s="30"/>
      <c r="C1131" s="18"/>
      <c r="D1131" s="18"/>
      <c r="E1131" s="18"/>
      <c r="F1131" s="18"/>
      <c r="M1131" s="18"/>
      <c r="N1131" s="18"/>
      <c r="O1131" s="18"/>
      <c r="P1131" s="18"/>
      <c r="Q1131" s="18"/>
      <c r="R1131" s="18"/>
      <c r="S1131" s="18"/>
      <c r="T1131" s="18"/>
      <c r="U1131" s="18"/>
      <c r="V1131" s="18"/>
      <c r="W1131" s="18"/>
      <c r="X1131" s="18"/>
    </row>
    <row r="1132">
      <c r="A1132" s="30"/>
      <c r="B1132" s="30"/>
      <c r="C1132" s="18"/>
      <c r="D1132" s="18"/>
      <c r="E1132" s="18"/>
      <c r="F1132" s="18"/>
      <c r="M1132" s="18"/>
      <c r="N1132" s="18"/>
      <c r="O1132" s="18"/>
      <c r="P1132" s="18"/>
      <c r="Q1132" s="18"/>
      <c r="R1132" s="18"/>
      <c r="S1132" s="18"/>
      <c r="T1132" s="18"/>
      <c r="U1132" s="18"/>
      <c r="V1132" s="18"/>
      <c r="W1132" s="18"/>
      <c r="X1132" s="18"/>
    </row>
    <row r="1133">
      <c r="A1133" s="30"/>
      <c r="B1133" s="30"/>
      <c r="C1133" s="18"/>
      <c r="D1133" s="18"/>
      <c r="E1133" s="18"/>
      <c r="F1133" s="18"/>
      <c r="M1133" s="18"/>
      <c r="N1133" s="18"/>
      <c r="O1133" s="18"/>
      <c r="P1133" s="18"/>
      <c r="Q1133" s="18"/>
      <c r="R1133" s="18"/>
      <c r="S1133" s="18"/>
      <c r="T1133" s="18"/>
      <c r="U1133" s="18"/>
      <c r="V1133" s="18"/>
      <c r="W1133" s="18"/>
      <c r="X1133" s="18"/>
    </row>
    <row r="1134">
      <c r="A1134" s="30"/>
      <c r="B1134" s="30"/>
      <c r="C1134" s="18"/>
      <c r="D1134" s="18"/>
      <c r="E1134" s="18"/>
      <c r="F1134" s="18"/>
      <c r="M1134" s="18"/>
      <c r="N1134" s="18"/>
      <c r="O1134" s="18"/>
      <c r="P1134" s="18"/>
      <c r="Q1134" s="18"/>
      <c r="R1134" s="18"/>
      <c r="S1134" s="18"/>
      <c r="T1134" s="18"/>
      <c r="U1134" s="18"/>
      <c r="V1134" s="18"/>
      <c r="W1134" s="18"/>
      <c r="X1134" s="18"/>
    </row>
    <row r="1135">
      <c r="A1135" s="30"/>
      <c r="B1135" s="30"/>
      <c r="C1135" s="18"/>
      <c r="D1135" s="18"/>
      <c r="E1135" s="18"/>
      <c r="F1135" s="18"/>
      <c r="M1135" s="18"/>
      <c r="N1135" s="18"/>
      <c r="O1135" s="18"/>
      <c r="P1135" s="18"/>
      <c r="Q1135" s="18"/>
      <c r="R1135" s="18"/>
      <c r="S1135" s="18"/>
      <c r="T1135" s="18"/>
      <c r="U1135" s="18"/>
      <c r="V1135" s="18"/>
      <c r="W1135" s="18"/>
      <c r="X1135" s="18"/>
    </row>
    <row r="1136">
      <c r="A1136" s="30"/>
      <c r="B1136" s="30"/>
      <c r="C1136" s="18"/>
      <c r="D1136" s="18"/>
      <c r="E1136" s="18"/>
      <c r="F1136" s="18"/>
      <c r="M1136" s="18"/>
      <c r="N1136" s="18"/>
      <c r="O1136" s="18"/>
      <c r="P1136" s="18"/>
      <c r="Q1136" s="18"/>
      <c r="R1136" s="18"/>
      <c r="S1136" s="18"/>
      <c r="T1136" s="18"/>
      <c r="U1136" s="18"/>
      <c r="V1136" s="18"/>
      <c r="W1136" s="18"/>
      <c r="X1136" s="18"/>
    </row>
    <row r="1137">
      <c r="A1137" s="30"/>
      <c r="B1137" s="30"/>
      <c r="C1137" s="18"/>
      <c r="D1137" s="18"/>
      <c r="E1137" s="18"/>
      <c r="F1137" s="18"/>
      <c r="M1137" s="18"/>
      <c r="N1137" s="18"/>
      <c r="O1137" s="18"/>
      <c r="P1137" s="18"/>
      <c r="Q1137" s="18"/>
      <c r="R1137" s="18"/>
      <c r="S1137" s="18"/>
      <c r="T1137" s="18"/>
      <c r="U1137" s="18"/>
      <c r="V1137" s="18"/>
      <c r="W1137" s="18"/>
      <c r="X1137" s="18"/>
    </row>
    <row r="1138">
      <c r="A1138" s="30"/>
      <c r="B1138" s="30"/>
      <c r="C1138" s="18"/>
      <c r="D1138" s="18"/>
      <c r="E1138" s="18"/>
      <c r="F1138" s="18"/>
      <c r="M1138" s="18"/>
      <c r="N1138" s="18"/>
      <c r="O1138" s="18"/>
      <c r="P1138" s="18"/>
      <c r="Q1138" s="18"/>
      <c r="R1138" s="18"/>
      <c r="S1138" s="18"/>
      <c r="T1138" s="18"/>
      <c r="U1138" s="18"/>
      <c r="V1138" s="18"/>
      <c r="W1138" s="18"/>
      <c r="X1138" s="18"/>
    </row>
    <row r="1139">
      <c r="A1139" s="30"/>
      <c r="B1139" s="30"/>
      <c r="C1139" s="18"/>
      <c r="D1139" s="18"/>
      <c r="E1139" s="18"/>
      <c r="F1139" s="18"/>
      <c r="M1139" s="18"/>
      <c r="N1139" s="18"/>
      <c r="O1139" s="18"/>
      <c r="P1139" s="18"/>
      <c r="Q1139" s="18"/>
      <c r="R1139" s="18"/>
      <c r="S1139" s="18"/>
      <c r="T1139" s="18"/>
      <c r="U1139" s="18"/>
      <c r="V1139" s="18"/>
      <c r="W1139" s="18"/>
      <c r="X1139" s="18"/>
    </row>
    <row r="1140">
      <c r="A1140" s="30"/>
      <c r="B1140" s="30"/>
      <c r="C1140" s="18"/>
      <c r="D1140" s="18"/>
      <c r="E1140" s="18"/>
      <c r="F1140" s="18"/>
      <c r="M1140" s="18"/>
      <c r="N1140" s="18"/>
      <c r="O1140" s="18"/>
      <c r="P1140" s="18"/>
      <c r="Q1140" s="18"/>
      <c r="R1140" s="18"/>
      <c r="S1140" s="18"/>
      <c r="T1140" s="18"/>
      <c r="U1140" s="18"/>
      <c r="V1140" s="18"/>
      <c r="W1140" s="18"/>
      <c r="X1140" s="18"/>
    </row>
    <row r="1141">
      <c r="A1141" s="30"/>
      <c r="B1141" s="30"/>
      <c r="C1141" s="18"/>
      <c r="D1141" s="18"/>
      <c r="E1141" s="18"/>
      <c r="F1141" s="18"/>
      <c r="M1141" s="18"/>
      <c r="N1141" s="18"/>
      <c r="O1141" s="18"/>
      <c r="P1141" s="18"/>
      <c r="Q1141" s="18"/>
      <c r="R1141" s="18"/>
      <c r="S1141" s="18"/>
      <c r="T1141" s="18"/>
      <c r="U1141" s="18"/>
      <c r="V1141" s="18"/>
      <c r="W1141" s="18"/>
      <c r="X1141" s="18"/>
    </row>
    <row r="1142">
      <c r="A1142" s="30"/>
      <c r="B1142" s="30"/>
      <c r="C1142" s="18"/>
      <c r="D1142" s="18"/>
      <c r="E1142" s="18"/>
      <c r="F1142" s="18"/>
      <c r="M1142" s="18"/>
      <c r="N1142" s="18"/>
      <c r="O1142" s="18"/>
      <c r="P1142" s="18"/>
      <c r="Q1142" s="18"/>
      <c r="R1142" s="18"/>
      <c r="S1142" s="18"/>
      <c r="T1142" s="18"/>
      <c r="U1142" s="18"/>
      <c r="V1142" s="18"/>
      <c r="W1142" s="18"/>
      <c r="X1142" s="18"/>
    </row>
    <row r="1143">
      <c r="A1143" s="30"/>
      <c r="B1143" s="30"/>
      <c r="C1143" s="18"/>
      <c r="D1143" s="18"/>
      <c r="E1143" s="18"/>
      <c r="F1143" s="18"/>
      <c r="M1143" s="18"/>
      <c r="N1143" s="18"/>
      <c r="O1143" s="18"/>
      <c r="P1143" s="18"/>
      <c r="Q1143" s="18"/>
      <c r="R1143" s="18"/>
      <c r="S1143" s="18"/>
      <c r="T1143" s="18"/>
      <c r="U1143" s="18"/>
      <c r="V1143" s="18"/>
      <c r="W1143" s="18"/>
      <c r="X1143" s="18"/>
    </row>
    <row r="1144">
      <c r="A1144" s="30"/>
      <c r="B1144" s="30"/>
      <c r="C1144" s="18"/>
      <c r="D1144" s="18"/>
      <c r="E1144" s="18"/>
      <c r="F1144" s="18"/>
      <c r="M1144" s="18"/>
      <c r="N1144" s="18"/>
      <c r="O1144" s="18"/>
      <c r="P1144" s="18"/>
      <c r="Q1144" s="18"/>
      <c r="R1144" s="18"/>
      <c r="S1144" s="18"/>
      <c r="T1144" s="18"/>
      <c r="U1144" s="18"/>
      <c r="V1144" s="18"/>
      <c r="W1144" s="18"/>
      <c r="X1144" s="18"/>
    </row>
    <row r="1145">
      <c r="A1145" s="30"/>
      <c r="B1145" s="30"/>
      <c r="C1145" s="18"/>
      <c r="D1145" s="18"/>
      <c r="E1145" s="18"/>
      <c r="F1145" s="18"/>
      <c r="M1145" s="18"/>
      <c r="N1145" s="18"/>
      <c r="O1145" s="18"/>
      <c r="P1145" s="18"/>
      <c r="Q1145" s="18"/>
      <c r="R1145" s="18"/>
      <c r="S1145" s="18"/>
      <c r="T1145" s="18"/>
      <c r="U1145" s="18"/>
      <c r="V1145" s="18"/>
      <c r="W1145" s="18"/>
      <c r="X1145" s="18"/>
    </row>
    <row r="1146">
      <c r="A1146" s="30"/>
      <c r="B1146" s="30"/>
      <c r="C1146" s="18"/>
      <c r="D1146" s="18"/>
      <c r="E1146" s="18"/>
      <c r="F1146" s="18"/>
      <c r="M1146" s="18"/>
      <c r="N1146" s="18"/>
      <c r="O1146" s="18"/>
      <c r="P1146" s="18"/>
      <c r="Q1146" s="18"/>
      <c r="R1146" s="18"/>
      <c r="S1146" s="18"/>
      <c r="T1146" s="18"/>
      <c r="U1146" s="18"/>
      <c r="V1146" s="18"/>
      <c r="W1146" s="18"/>
      <c r="X1146" s="18"/>
    </row>
    <row r="1147">
      <c r="A1147" s="30"/>
      <c r="B1147" s="30"/>
      <c r="C1147" s="18"/>
      <c r="D1147" s="18"/>
      <c r="E1147" s="18"/>
      <c r="F1147" s="18"/>
      <c r="M1147" s="18"/>
      <c r="N1147" s="18"/>
      <c r="O1147" s="18"/>
      <c r="P1147" s="18"/>
      <c r="Q1147" s="18"/>
      <c r="R1147" s="18"/>
      <c r="S1147" s="18"/>
      <c r="T1147" s="18"/>
      <c r="U1147" s="18"/>
      <c r="V1147" s="18"/>
      <c r="W1147" s="18"/>
      <c r="X1147" s="18"/>
    </row>
    <row r="1148">
      <c r="A1148" s="30"/>
      <c r="B1148" s="30"/>
      <c r="C1148" s="18"/>
      <c r="D1148" s="18"/>
      <c r="E1148" s="18"/>
      <c r="F1148" s="18"/>
      <c r="M1148" s="18"/>
      <c r="N1148" s="18"/>
      <c r="O1148" s="18"/>
      <c r="P1148" s="18"/>
      <c r="Q1148" s="18"/>
      <c r="R1148" s="18"/>
      <c r="S1148" s="18"/>
      <c r="T1148" s="18"/>
      <c r="U1148" s="18"/>
      <c r="V1148" s="18"/>
      <c r="W1148" s="18"/>
      <c r="X1148" s="18"/>
    </row>
    <row r="1149">
      <c r="A1149" s="30"/>
      <c r="B1149" s="30"/>
      <c r="C1149" s="18"/>
      <c r="D1149" s="18"/>
      <c r="E1149" s="18"/>
      <c r="F1149" s="18"/>
      <c r="M1149" s="18"/>
      <c r="N1149" s="18"/>
      <c r="O1149" s="18"/>
      <c r="P1149" s="18"/>
      <c r="Q1149" s="18"/>
      <c r="R1149" s="18"/>
      <c r="S1149" s="18"/>
      <c r="T1149" s="18"/>
      <c r="U1149" s="18"/>
      <c r="V1149" s="18"/>
      <c r="W1149" s="18"/>
      <c r="X1149" s="18"/>
    </row>
    <row r="1150">
      <c r="A1150" s="30"/>
      <c r="B1150" s="30"/>
      <c r="C1150" s="18"/>
      <c r="D1150" s="18"/>
      <c r="E1150" s="18"/>
      <c r="F1150" s="18"/>
      <c r="M1150" s="18"/>
      <c r="N1150" s="18"/>
      <c r="O1150" s="18"/>
      <c r="P1150" s="18"/>
      <c r="Q1150" s="18"/>
      <c r="R1150" s="18"/>
      <c r="S1150" s="18"/>
      <c r="T1150" s="18"/>
      <c r="U1150" s="18"/>
      <c r="V1150" s="18"/>
      <c r="W1150" s="18"/>
      <c r="X1150" s="18"/>
    </row>
    <row r="1151">
      <c r="A1151" s="30"/>
      <c r="B1151" s="30"/>
      <c r="C1151" s="18"/>
      <c r="D1151" s="18"/>
      <c r="E1151" s="18"/>
      <c r="F1151" s="18"/>
      <c r="M1151" s="18"/>
      <c r="N1151" s="18"/>
      <c r="O1151" s="18"/>
      <c r="P1151" s="18"/>
      <c r="Q1151" s="18"/>
      <c r="R1151" s="18"/>
      <c r="S1151" s="18"/>
      <c r="T1151" s="18"/>
      <c r="U1151" s="18"/>
      <c r="V1151" s="18"/>
      <c r="W1151" s="18"/>
      <c r="X1151" s="18"/>
    </row>
    <row r="1152">
      <c r="A1152" s="30"/>
      <c r="B1152" s="30"/>
      <c r="C1152" s="18"/>
      <c r="D1152" s="18"/>
      <c r="E1152" s="18"/>
      <c r="F1152" s="18"/>
      <c r="M1152" s="18"/>
      <c r="N1152" s="18"/>
      <c r="O1152" s="18"/>
      <c r="P1152" s="18"/>
      <c r="Q1152" s="18"/>
      <c r="R1152" s="18"/>
      <c r="S1152" s="18"/>
      <c r="T1152" s="18"/>
      <c r="U1152" s="18"/>
      <c r="V1152" s="18"/>
      <c r="W1152" s="18"/>
      <c r="X1152" s="18"/>
    </row>
    <row r="1153">
      <c r="A1153" s="30"/>
      <c r="B1153" s="30"/>
      <c r="C1153" s="18"/>
      <c r="D1153" s="18"/>
      <c r="E1153" s="18"/>
      <c r="F1153" s="18"/>
      <c r="M1153" s="18"/>
      <c r="N1153" s="18"/>
      <c r="O1153" s="18"/>
      <c r="P1153" s="18"/>
      <c r="Q1153" s="18"/>
      <c r="R1153" s="18"/>
      <c r="S1153" s="18"/>
      <c r="T1153" s="18"/>
      <c r="U1153" s="18"/>
      <c r="V1153" s="18"/>
      <c r="W1153" s="18"/>
      <c r="X1153" s="18"/>
    </row>
    <row r="1154">
      <c r="A1154" s="30"/>
      <c r="B1154" s="30"/>
      <c r="C1154" s="18"/>
      <c r="D1154" s="18"/>
      <c r="E1154" s="18"/>
      <c r="F1154" s="18"/>
      <c r="M1154" s="18"/>
      <c r="N1154" s="18"/>
      <c r="O1154" s="18"/>
      <c r="P1154" s="18"/>
      <c r="Q1154" s="18"/>
      <c r="R1154" s="18"/>
      <c r="S1154" s="18"/>
      <c r="T1154" s="18"/>
      <c r="U1154" s="18"/>
      <c r="V1154" s="18"/>
      <c r="W1154" s="18"/>
      <c r="X1154" s="18"/>
    </row>
    <row r="1155">
      <c r="A1155" s="30"/>
      <c r="B1155" s="30"/>
      <c r="C1155" s="18"/>
      <c r="D1155" s="18"/>
      <c r="E1155" s="18"/>
      <c r="F1155" s="18"/>
      <c r="M1155" s="18"/>
      <c r="N1155" s="18"/>
      <c r="O1155" s="18"/>
      <c r="P1155" s="18"/>
      <c r="Q1155" s="18"/>
      <c r="R1155" s="18"/>
      <c r="S1155" s="18"/>
      <c r="T1155" s="18"/>
      <c r="U1155" s="18"/>
      <c r="V1155" s="18"/>
      <c r="W1155" s="18"/>
      <c r="X1155" s="18"/>
    </row>
    <row r="1156">
      <c r="A1156" s="30"/>
      <c r="B1156" s="30"/>
      <c r="C1156" s="18"/>
      <c r="D1156" s="18"/>
      <c r="E1156" s="18"/>
      <c r="F1156" s="18"/>
      <c r="M1156" s="18"/>
      <c r="N1156" s="18"/>
      <c r="O1156" s="18"/>
      <c r="P1156" s="18"/>
      <c r="Q1156" s="18"/>
      <c r="R1156" s="18"/>
      <c r="S1156" s="18"/>
      <c r="T1156" s="18"/>
      <c r="U1156" s="18"/>
      <c r="V1156" s="18"/>
      <c r="W1156" s="18"/>
      <c r="X1156" s="18"/>
    </row>
    <row r="1157">
      <c r="A1157" s="30"/>
      <c r="B1157" s="30"/>
      <c r="C1157" s="18"/>
      <c r="D1157" s="18"/>
      <c r="E1157" s="18"/>
      <c r="F1157" s="18"/>
      <c r="M1157" s="18"/>
      <c r="N1157" s="18"/>
      <c r="O1157" s="18"/>
      <c r="P1157" s="18"/>
      <c r="Q1157" s="18"/>
      <c r="R1157" s="18"/>
      <c r="S1157" s="18"/>
      <c r="T1157" s="18"/>
      <c r="U1157" s="18"/>
      <c r="V1157" s="18"/>
      <c r="W1157" s="18"/>
      <c r="X1157" s="18"/>
    </row>
    <row r="1158">
      <c r="A1158" s="30"/>
      <c r="B1158" s="30"/>
      <c r="C1158" s="18"/>
      <c r="D1158" s="18"/>
      <c r="E1158" s="18"/>
      <c r="F1158" s="18"/>
      <c r="M1158" s="18"/>
      <c r="N1158" s="18"/>
      <c r="O1158" s="18"/>
      <c r="P1158" s="18"/>
      <c r="Q1158" s="18"/>
      <c r="R1158" s="18"/>
      <c r="S1158" s="18"/>
      <c r="T1158" s="18"/>
      <c r="U1158" s="18"/>
      <c r="V1158" s="18"/>
      <c r="W1158" s="18"/>
      <c r="X1158" s="18"/>
    </row>
    <row r="1159">
      <c r="A1159" s="30"/>
      <c r="B1159" s="30"/>
      <c r="C1159" s="18"/>
      <c r="D1159" s="18"/>
      <c r="E1159" s="18"/>
      <c r="F1159" s="18"/>
      <c r="M1159" s="18"/>
      <c r="N1159" s="18"/>
      <c r="O1159" s="18"/>
      <c r="P1159" s="18"/>
      <c r="Q1159" s="18"/>
      <c r="R1159" s="18"/>
      <c r="S1159" s="18"/>
      <c r="T1159" s="18"/>
      <c r="U1159" s="18"/>
      <c r="V1159" s="18"/>
      <c r="W1159" s="18"/>
      <c r="X1159" s="18"/>
    </row>
    <row r="1160">
      <c r="A1160" s="30"/>
      <c r="B1160" s="30"/>
      <c r="C1160" s="18"/>
      <c r="D1160" s="18"/>
      <c r="E1160" s="18"/>
      <c r="F1160" s="18"/>
      <c r="M1160" s="18"/>
      <c r="N1160" s="18"/>
      <c r="O1160" s="18"/>
      <c r="P1160" s="18"/>
      <c r="Q1160" s="18"/>
      <c r="R1160" s="18"/>
      <c r="S1160" s="18"/>
      <c r="T1160" s="18"/>
      <c r="U1160" s="18"/>
      <c r="V1160" s="18"/>
      <c r="W1160" s="18"/>
      <c r="X1160" s="18"/>
    </row>
    <row r="1161">
      <c r="A1161" s="30"/>
      <c r="B1161" s="30"/>
      <c r="C1161" s="18"/>
      <c r="D1161" s="18"/>
      <c r="E1161" s="18"/>
      <c r="F1161" s="18"/>
      <c r="M1161" s="18"/>
      <c r="N1161" s="18"/>
      <c r="O1161" s="18"/>
      <c r="P1161" s="18"/>
      <c r="Q1161" s="18"/>
      <c r="R1161" s="18"/>
      <c r="S1161" s="18"/>
      <c r="T1161" s="18"/>
      <c r="U1161" s="18"/>
      <c r="V1161" s="18"/>
      <c r="W1161" s="18"/>
      <c r="X1161" s="18"/>
    </row>
    <row r="1162">
      <c r="A1162" s="30"/>
      <c r="B1162" s="30"/>
      <c r="C1162" s="18"/>
      <c r="D1162" s="18"/>
      <c r="E1162" s="18"/>
      <c r="F1162" s="18"/>
      <c r="M1162" s="18"/>
      <c r="N1162" s="18"/>
      <c r="O1162" s="18"/>
      <c r="P1162" s="18"/>
      <c r="Q1162" s="18"/>
      <c r="R1162" s="18"/>
      <c r="S1162" s="18"/>
      <c r="T1162" s="18"/>
      <c r="U1162" s="18"/>
      <c r="V1162" s="18"/>
      <c r="W1162" s="18"/>
      <c r="X1162" s="18"/>
    </row>
    <row r="1163">
      <c r="A1163" s="30"/>
      <c r="B1163" s="30"/>
      <c r="C1163" s="18"/>
      <c r="D1163" s="18"/>
      <c r="E1163" s="18"/>
      <c r="F1163" s="18"/>
      <c r="M1163" s="18"/>
      <c r="N1163" s="18"/>
      <c r="O1163" s="18"/>
      <c r="P1163" s="18"/>
      <c r="Q1163" s="18"/>
      <c r="R1163" s="18"/>
      <c r="S1163" s="18"/>
      <c r="T1163" s="18"/>
      <c r="U1163" s="18"/>
      <c r="V1163" s="18"/>
      <c r="W1163" s="18"/>
      <c r="X1163" s="18"/>
    </row>
    <row r="1164">
      <c r="A1164" s="30"/>
      <c r="B1164" s="30"/>
      <c r="C1164" s="18"/>
      <c r="D1164" s="18"/>
      <c r="E1164" s="18"/>
      <c r="F1164" s="18"/>
      <c r="M1164" s="18"/>
      <c r="N1164" s="18"/>
      <c r="O1164" s="18"/>
      <c r="P1164" s="18"/>
      <c r="Q1164" s="18"/>
      <c r="R1164" s="18"/>
      <c r="S1164" s="18"/>
      <c r="T1164" s="18"/>
      <c r="U1164" s="18"/>
      <c r="V1164" s="18"/>
      <c r="W1164" s="18"/>
      <c r="X1164" s="18"/>
    </row>
    <row r="1165">
      <c r="A1165" s="30"/>
      <c r="B1165" s="30"/>
      <c r="C1165" s="18"/>
      <c r="D1165" s="18"/>
      <c r="E1165" s="18"/>
      <c r="F1165" s="18"/>
      <c r="M1165" s="18"/>
      <c r="N1165" s="18"/>
      <c r="O1165" s="18"/>
      <c r="P1165" s="18"/>
      <c r="Q1165" s="18"/>
      <c r="R1165" s="18"/>
      <c r="S1165" s="18"/>
      <c r="T1165" s="18"/>
      <c r="U1165" s="18"/>
      <c r="V1165" s="18"/>
      <c r="W1165" s="18"/>
      <c r="X1165" s="18"/>
    </row>
    <row r="1166">
      <c r="A1166" s="30"/>
      <c r="B1166" s="30"/>
      <c r="C1166" s="18"/>
      <c r="D1166" s="18"/>
      <c r="E1166" s="18"/>
      <c r="F1166" s="18"/>
      <c r="M1166" s="18"/>
      <c r="N1166" s="18"/>
      <c r="O1166" s="18"/>
      <c r="P1166" s="18"/>
      <c r="Q1166" s="18"/>
      <c r="R1166" s="18"/>
      <c r="S1166" s="18"/>
      <c r="T1166" s="18"/>
      <c r="U1166" s="18"/>
      <c r="V1166" s="18"/>
      <c r="W1166" s="18"/>
      <c r="X1166" s="18"/>
    </row>
    <row r="1167">
      <c r="A1167" s="30"/>
      <c r="B1167" s="30"/>
      <c r="C1167" s="18"/>
      <c r="D1167" s="18"/>
      <c r="E1167" s="18"/>
      <c r="F1167" s="18"/>
      <c r="M1167" s="18"/>
      <c r="N1167" s="18"/>
      <c r="O1167" s="18"/>
      <c r="P1167" s="18"/>
      <c r="Q1167" s="18"/>
      <c r="R1167" s="18"/>
      <c r="S1167" s="18"/>
      <c r="T1167" s="18"/>
      <c r="U1167" s="18"/>
      <c r="V1167" s="18"/>
      <c r="W1167" s="18"/>
      <c r="X1167" s="18"/>
    </row>
    <row r="1168">
      <c r="A1168" s="30"/>
      <c r="B1168" s="30"/>
      <c r="C1168" s="18"/>
      <c r="D1168" s="18"/>
      <c r="E1168" s="18"/>
      <c r="F1168" s="18"/>
      <c r="M1168" s="18"/>
      <c r="N1168" s="18"/>
      <c r="O1168" s="18"/>
      <c r="P1168" s="18"/>
      <c r="Q1168" s="18"/>
      <c r="R1168" s="18"/>
      <c r="S1168" s="18"/>
      <c r="T1168" s="18"/>
      <c r="U1168" s="18"/>
      <c r="V1168" s="18"/>
      <c r="W1168" s="18"/>
      <c r="X1168" s="18"/>
    </row>
    <row r="1169">
      <c r="A1169" s="30"/>
      <c r="B1169" s="30"/>
      <c r="C1169" s="18"/>
      <c r="D1169" s="18"/>
      <c r="E1169" s="18"/>
      <c r="F1169" s="18"/>
      <c r="M1169" s="18"/>
      <c r="N1169" s="18"/>
      <c r="O1169" s="18"/>
      <c r="P1169" s="18"/>
      <c r="Q1169" s="18"/>
      <c r="R1169" s="18"/>
      <c r="S1169" s="18"/>
      <c r="T1169" s="18"/>
      <c r="U1169" s="18"/>
      <c r="V1169" s="18"/>
      <c r="W1169" s="18"/>
      <c r="X1169" s="18"/>
    </row>
    <row r="1170">
      <c r="A1170" s="30"/>
      <c r="B1170" s="30"/>
      <c r="C1170" s="18"/>
      <c r="D1170" s="18"/>
      <c r="E1170" s="18"/>
      <c r="F1170" s="18"/>
      <c r="M1170" s="18"/>
      <c r="N1170" s="18"/>
      <c r="O1170" s="18"/>
      <c r="P1170" s="18"/>
      <c r="Q1170" s="18"/>
      <c r="R1170" s="18"/>
      <c r="S1170" s="18"/>
      <c r="T1170" s="18"/>
      <c r="U1170" s="18"/>
      <c r="V1170" s="18"/>
      <c r="W1170" s="18"/>
      <c r="X1170" s="18"/>
    </row>
    <row r="1171">
      <c r="A1171" s="30"/>
      <c r="B1171" s="30"/>
      <c r="C1171" s="18"/>
      <c r="D1171" s="18"/>
      <c r="E1171" s="18"/>
      <c r="F1171" s="18"/>
      <c r="M1171" s="18"/>
      <c r="N1171" s="18"/>
      <c r="O1171" s="18"/>
      <c r="P1171" s="18"/>
      <c r="Q1171" s="18"/>
      <c r="R1171" s="18"/>
      <c r="S1171" s="18"/>
      <c r="T1171" s="18"/>
      <c r="U1171" s="18"/>
      <c r="V1171" s="18"/>
      <c r="W1171" s="18"/>
      <c r="X1171" s="18"/>
    </row>
    <row r="1172">
      <c r="A1172" s="30"/>
      <c r="B1172" s="30"/>
      <c r="C1172" s="18"/>
      <c r="D1172" s="18"/>
      <c r="E1172" s="18"/>
      <c r="F1172" s="18"/>
      <c r="M1172" s="18"/>
      <c r="N1172" s="18"/>
      <c r="O1172" s="18"/>
      <c r="P1172" s="18"/>
      <c r="Q1172" s="18"/>
      <c r="R1172" s="18"/>
      <c r="S1172" s="18"/>
      <c r="T1172" s="18"/>
      <c r="U1172" s="18"/>
      <c r="V1172" s="18"/>
      <c r="W1172" s="18"/>
      <c r="X1172" s="18"/>
    </row>
    <row r="1173">
      <c r="A1173" s="30"/>
      <c r="B1173" s="30"/>
      <c r="C1173" s="18"/>
      <c r="D1173" s="18"/>
      <c r="E1173" s="18"/>
      <c r="F1173" s="18"/>
      <c r="M1173" s="18"/>
      <c r="N1173" s="18"/>
      <c r="O1173" s="18"/>
      <c r="P1173" s="18"/>
      <c r="Q1173" s="18"/>
      <c r="R1173" s="18"/>
      <c r="S1173" s="18"/>
      <c r="T1173" s="18"/>
      <c r="U1173" s="18"/>
      <c r="V1173" s="18"/>
      <c r="W1173" s="18"/>
      <c r="X1173" s="18"/>
    </row>
    <row r="1174">
      <c r="A1174" s="30"/>
      <c r="B1174" s="30"/>
      <c r="C1174" s="18"/>
      <c r="D1174" s="18"/>
      <c r="E1174" s="18"/>
      <c r="F1174" s="18"/>
      <c r="M1174" s="18"/>
      <c r="N1174" s="18"/>
      <c r="O1174" s="18"/>
      <c r="P1174" s="18"/>
      <c r="Q1174" s="18"/>
      <c r="R1174" s="18"/>
      <c r="S1174" s="18"/>
      <c r="T1174" s="18"/>
      <c r="U1174" s="18"/>
      <c r="V1174" s="18"/>
      <c r="W1174" s="18"/>
      <c r="X1174" s="18"/>
    </row>
    <row r="1175">
      <c r="A1175" s="30"/>
      <c r="B1175" s="30"/>
      <c r="C1175" s="18"/>
      <c r="D1175" s="18"/>
      <c r="E1175" s="18"/>
      <c r="F1175" s="18"/>
      <c r="M1175" s="18"/>
      <c r="N1175" s="18"/>
      <c r="O1175" s="18"/>
      <c r="P1175" s="18"/>
      <c r="Q1175" s="18"/>
      <c r="R1175" s="18"/>
      <c r="S1175" s="18"/>
      <c r="T1175" s="18"/>
      <c r="U1175" s="18"/>
      <c r="V1175" s="18"/>
      <c r="W1175" s="18"/>
      <c r="X1175" s="18"/>
    </row>
    <row r="1176">
      <c r="A1176" s="30"/>
      <c r="B1176" s="30"/>
      <c r="C1176" s="18"/>
      <c r="D1176" s="18"/>
      <c r="E1176" s="18"/>
      <c r="F1176" s="18"/>
      <c r="M1176" s="18"/>
      <c r="N1176" s="18"/>
      <c r="O1176" s="18"/>
      <c r="P1176" s="18"/>
      <c r="Q1176" s="18"/>
      <c r="R1176" s="18"/>
      <c r="S1176" s="18"/>
      <c r="T1176" s="18"/>
      <c r="U1176" s="18"/>
      <c r="V1176" s="18"/>
      <c r="W1176" s="18"/>
      <c r="X1176" s="18"/>
    </row>
    <row r="1177">
      <c r="A1177" s="30"/>
      <c r="B1177" s="30"/>
      <c r="C1177" s="18"/>
      <c r="D1177" s="18"/>
      <c r="E1177" s="18"/>
      <c r="F1177" s="18"/>
      <c r="M1177" s="18"/>
      <c r="N1177" s="18"/>
      <c r="O1177" s="18"/>
      <c r="P1177" s="18"/>
      <c r="Q1177" s="18"/>
      <c r="R1177" s="18"/>
      <c r="S1177" s="18"/>
      <c r="T1177" s="18"/>
      <c r="U1177" s="18"/>
      <c r="V1177" s="18"/>
      <c r="W1177" s="18"/>
      <c r="X1177" s="18"/>
    </row>
    <row r="1178">
      <c r="A1178" s="30"/>
      <c r="B1178" s="30"/>
      <c r="C1178" s="18"/>
      <c r="D1178" s="18"/>
      <c r="E1178" s="18"/>
      <c r="F1178" s="18"/>
      <c r="M1178" s="18"/>
      <c r="N1178" s="18"/>
      <c r="O1178" s="18"/>
      <c r="P1178" s="18"/>
      <c r="Q1178" s="18"/>
      <c r="R1178" s="18"/>
      <c r="S1178" s="18"/>
      <c r="T1178" s="18"/>
      <c r="U1178" s="18"/>
      <c r="V1178" s="18"/>
      <c r="W1178" s="18"/>
      <c r="X1178" s="18"/>
    </row>
    <row r="1179">
      <c r="A1179" s="30"/>
      <c r="B1179" s="30"/>
      <c r="C1179" s="18"/>
      <c r="D1179" s="18"/>
      <c r="E1179" s="18"/>
      <c r="F1179" s="18"/>
      <c r="M1179" s="18"/>
      <c r="N1179" s="18"/>
      <c r="O1179" s="18"/>
      <c r="P1179" s="18"/>
      <c r="Q1179" s="18"/>
      <c r="R1179" s="18"/>
      <c r="S1179" s="18"/>
      <c r="T1179" s="18"/>
      <c r="U1179" s="18"/>
      <c r="V1179" s="18"/>
      <c r="W1179" s="18"/>
      <c r="X1179" s="18"/>
    </row>
    <row r="1180">
      <c r="A1180" s="30"/>
      <c r="B1180" s="30"/>
      <c r="C1180" s="18"/>
      <c r="D1180" s="18"/>
      <c r="E1180" s="18"/>
      <c r="F1180" s="18"/>
      <c r="M1180" s="18"/>
      <c r="N1180" s="18"/>
      <c r="O1180" s="18"/>
      <c r="P1180" s="18"/>
      <c r="Q1180" s="18"/>
      <c r="R1180" s="18"/>
      <c r="S1180" s="18"/>
      <c r="T1180" s="18"/>
      <c r="U1180" s="18"/>
      <c r="V1180" s="18"/>
      <c r="W1180" s="18"/>
      <c r="X1180" s="18"/>
    </row>
    <row r="1181">
      <c r="A1181" s="30"/>
      <c r="B1181" s="30"/>
      <c r="C1181" s="18"/>
      <c r="D1181" s="18"/>
      <c r="E1181" s="18"/>
      <c r="F1181" s="18"/>
      <c r="M1181" s="18"/>
      <c r="N1181" s="18"/>
      <c r="O1181" s="18"/>
      <c r="P1181" s="18"/>
      <c r="Q1181" s="18"/>
      <c r="R1181" s="18"/>
      <c r="S1181" s="18"/>
      <c r="T1181" s="18"/>
      <c r="U1181" s="18"/>
      <c r="V1181" s="18"/>
      <c r="W1181" s="18"/>
      <c r="X1181" s="18"/>
    </row>
    <row r="1182">
      <c r="A1182" s="30"/>
      <c r="B1182" s="30"/>
      <c r="C1182" s="18"/>
      <c r="D1182" s="18"/>
      <c r="E1182" s="18"/>
      <c r="F1182" s="18"/>
      <c r="M1182" s="18"/>
      <c r="N1182" s="18"/>
      <c r="O1182" s="18"/>
      <c r="P1182" s="18"/>
      <c r="Q1182" s="18"/>
      <c r="R1182" s="18"/>
      <c r="S1182" s="18"/>
      <c r="T1182" s="18"/>
      <c r="U1182" s="18"/>
      <c r="V1182" s="18"/>
      <c r="W1182" s="18"/>
      <c r="X1182" s="18"/>
    </row>
    <row r="1183">
      <c r="A1183" s="30"/>
      <c r="B1183" s="30"/>
      <c r="C1183" s="18"/>
      <c r="D1183" s="18"/>
      <c r="E1183" s="18"/>
      <c r="F1183" s="18"/>
      <c r="M1183" s="18"/>
      <c r="N1183" s="18"/>
      <c r="O1183" s="18"/>
      <c r="P1183" s="18"/>
      <c r="Q1183" s="18"/>
      <c r="R1183" s="18"/>
      <c r="S1183" s="18"/>
      <c r="T1183" s="18"/>
      <c r="U1183" s="18"/>
      <c r="V1183" s="18"/>
      <c r="W1183" s="18"/>
      <c r="X1183" s="18"/>
    </row>
    <row r="1184">
      <c r="A1184" s="30"/>
      <c r="B1184" s="30"/>
      <c r="C1184" s="18"/>
      <c r="D1184" s="18"/>
      <c r="E1184" s="18"/>
      <c r="F1184" s="18"/>
      <c r="M1184" s="18"/>
      <c r="N1184" s="18"/>
      <c r="O1184" s="18"/>
      <c r="P1184" s="18"/>
      <c r="Q1184" s="18"/>
      <c r="R1184" s="18"/>
      <c r="S1184" s="18"/>
      <c r="T1184" s="18"/>
      <c r="U1184" s="18"/>
      <c r="V1184" s="18"/>
      <c r="W1184" s="18"/>
      <c r="X1184" s="18"/>
    </row>
    <row r="1185">
      <c r="A1185" s="30"/>
      <c r="B1185" s="30"/>
      <c r="C1185" s="18"/>
      <c r="D1185" s="18"/>
      <c r="E1185" s="18"/>
      <c r="F1185" s="18"/>
      <c r="M1185" s="18"/>
      <c r="N1185" s="18"/>
      <c r="O1185" s="18"/>
      <c r="P1185" s="18"/>
      <c r="Q1185" s="18"/>
      <c r="R1185" s="18"/>
      <c r="S1185" s="18"/>
      <c r="T1185" s="18"/>
      <c r="U1185" s="18"/>
      <c r="V1185" s="18"/>
      <c r="W1185" s="18"/>
      <c r="X1185" s="18"/>
    </row>
    <row r="1186">
      <c r="A1186" s="30"/>
      <c r="B1186" s="30"/>
      <c r="C1186" s="18"/>
      <c r="D1186" s="18"/>
      <c r="E1186" s="18"/>
      <c r="F1186" s="18"/>
      <c r="M1186" s="18"/>
      <c r="N1186" s="18"/>
      <c r="O1186" s="18"/>
      <c r="P1186" s="18"/>
      <c r="Q1186" s="18"/>
      <c r="R1186" s="18"/>
      <c r="S1186" s="18"/>
      <c r="T1186" s="18"/>
      <c r="U1186" s="18"/>
      <c r="V1186" s="18"/>
      <c r="W1186" s="18"/>
      <c r="X1186" s="18"/>
    </row>
    <row r="1187">
      <c r="A1187" s="30"/>
      <c r="B1187" s="30"/>
      <c r="C1187" s="18"/>
      <c r="D1187" s="18"/>
      <c r="E1187" s="18"/>
      <c r="F1187" s="18"/>
      <c r="M1187" s="18"/>
      <c r="N1187" s="18"/>
      <c r="O1187" s="18"/>
      <c r="P1187" s="18"/>
      <c r="Q1187" s="18"/>
      <c r="R1187" s="18"/>
      <c r="S1187" s="18"/>
      <c r="T1187" s="18"/>
      <c r="U1187" s="18"/>
      <c r="V1187" s="18"/>
      <c r="W1187" s="18"/>
      <c r="X1187" s="18"/>
    </row>
    <row r="1188">
      <c r="A1188" s="30"/>
      <c r="B1188" s="30"/>
      <c r="C1188" s="18"/>
      <c r="D1188" s="18"/>
      <c r="E1188" s="18"/>
      <c r="F1188" s="18"/>
      <c r="M1188" s="18"/>
      <c r="N1188" s="18"/>
      <c r="O1188" s="18"/>
      <c r="P1188" s="18"/>
      <c r="Q1188" s="18"/>
      <c r="R1188" s="18"/>
      <c r="S1188" s="18"/>
      <c r="T1188" s="18"/>
      <c r="U1188" s="18"/>
      <c r="V1188" s="18"/>
      <c r="W1188" s="18"/>
      <c r="X1188" s="18"/>
    </row>
    <row r="1189">
      <c r="A1189" s="30"/>
      <c r="B1189" s="30"/>
      <c r="C1189" s="18"/>
      <c r="D1189" s="18"/>
      <c r="E1189" s="18"/>
      <c r="F1189" s="18"/>
      <c r="M1189" s="18"/>
      <c r="N1189" s="18"/>
      <c r="O1189" s="18"/>
      <c r="P1189" s="18"/>
      <c r="Q1189" s="18"/>
      <c r="R1189" s="18"/>
      <c r="S1189" s="18"/>
      <c r="T1189" s="18"/>
      <c r="U1189" s="18"/>
      <c r="V1189" s="18"/>
      <c r="W1189" s="18"/>
      <c r="X1189" s="18"/>
    </row>
    <row r="1190">
      <c r="A1190" s="30"/>
      <c r="B1190" s="30"/>
      <c r="C1190" s="18"/>
      <c r="D1190" s="18"/>
      <c r="E1190" s="18"/>
      <c r="F1190" s="18"/>
      <c r="M1190" s="18"/>
      <c r="N1190" s="18"/>
      <c r="O1190" s="18"/>
      <c r="P1190" s="18"/>
      <c r="Q1190" s="18"/>
      <c r="R1190" s="18"/>
      <c r="S1190" s="18"/>
      <c r="T1190" s="18"/>
      <c r="U1190" s="18"/>
      <c r="V1190" s="18"/>
      <c r="W1190" s="18"/>
      <c r="X1190" s="18"/>
    </row>
    <row r="1191">
      <c r="A1191" s="30"/>
      <c r="B1191" s="30"/>
      <c r="C1191" s="18"/>
      <c r="D1191" s="18"/>
      <c r="E1191" s="18"/>
      <c r="F1191" s="18"/>
      <c r="M1191" s="18"/>
      <c r="N1191" s="18"/>
      <c r="O1191" s="18"/>
      <c r="P1191" s="18"/>
      <c r="Q1191" s="18"/>
      <c r="R1191" s="18"/>
      <c r="S1191" s="18"/>
      <c r="T1191" s="18"/>
      <c r="U1191" s="18"/>
      <c r="V1191" s="18"/>
      <c r="W1191" s="18"/>
      <c r="X1191" s="18"/>
    </row>
    <row r="1192">
      <c r="A1192" s="30"/>
      <c r="B1192" s="30"/>
      <c r="C1192" s="18"/>
      <c r="D1192" s="18"/>
      <c r="E1192" s="18"/>
      <c r="F1192" s="18"/>
      <c r="M1192" s="18"/>
      <c r="N1192" s="18"/>
      <c r="O1192" s="18"/>
      <c r="P1192" s="18"/>
      <c r="Q1192" s="18"/>
      <c r="R1192" s="18"/>
      <c r="S1192" s="18"/>
      <c r="T1192" s="18"/>
      <c r="U1192" s="18"/>
      <c r="V1192" s="18"/>
      <c r="W1192" s="18"/>
      <c r="X1192" s="18"/>
    </row>
    <row r="1193">
      <c r="A1193" s="30"/>
      <c r="B1193" s="30"/>
      <c r="C1193" s="18"/>
      <c r="D1193" s="18"/>
      <c r="E1193" s="18"/>
      <c r="F1193" s="18"/>
      <c r="M1193" s="18"/>
      <c r="N1193" s="18"/>
      <c r="O1193" s="18"/>
      <c r="P1193" s="18"/>
      <c r="Q1193" s="18"/>
      <c r="R1193" s="18"/>
      <c r="S1193" s="18"/>
      <c r="T1193" s="18"/>
      <c r="U1193" s="18"/>
      <c r="V1193" s="18"/>
      <c r="W1193" s="18"/>
      <c r="X1193" s="18"/>
    </row>
    <row r="1194">
      <c r="A1194" s="30"/>
      <c r="B1194" s="30"/>
      <c r="C1194" s="18"/>
      <c r="D1194" s="18"/>
      <c r="E1194" s="18"/>
      <c r="F1194" s="18"/>
      <c r="M1194" s="18"/>
      <c r="N1194" s="18"/>
      <c r="O1194" s="18"/>
      <c r="P1194" s="18"/>
      <c r="Q1194" s="18"/>
      <c r="R1194" s="18"/>
      <c r="S1194" s="18"/>
      <c r="T1194" s="18"/>
      <c r="U1194" s="18"/>
      <c r="V1194" s="18"/>
      <c r="W1194" s="18"/>
      <c r="X1194" s="18"/>
    </row>
    <row r="1195">
      <c r="A1195" s="30"/>
      <c r="B1195" s="30"/>
      <c r="C1195" s="18"/>
      <c r="D1195" s="18"/>
      <c r="E1195" s="18"/>
      <c r="F1195" s="18"/>
      <c r="M1195" s="18"/>
      <c r="N1195" s="18"/>
      <c r="O1195" s="18"/>
      <c r="P1195" s="18"/>
      <c r="Q1195" s="18"/>
      <c r="R1195" s="18"/>
      <c r="S1195" s="18"/>
      <c r="T1195" s="18"/>
      <c r="U1195" s="18"/>
      <c r="V1195" s="18"/>
      <c r="W1195" s="18"/>
      <c r="X1195" s="18"/>
    </row>
    <row r="1196">
      <c r="A1196" s="30"/>
      <c r="B1196" s="30"/>
      <c r="C1196" s="18"/>
      <c r="D1196" s="18"/>
      <c r="E1196" s="18"/>
      <c r="F1196" s="18"/>
      <c r="M1196" s="18"/>
      <c r="N1196" s="18"/>
      <c r="O1196" s="18"/>
      <c r="P1196" s="18"/>
      <c r="Q1196" s="18"/>
      <c r="R1196" s="18"/>
      <c r="S1196" s="18"/>
      <c r="T1196" s="18"/>
      <c r="U1196" s="18"/>
      <c r="V1196" s="18"/>
      <c r="W1196" s="18"/>
      <c r="X1196" s="18"/>
    </row>
    <row r="1197">
      <c r="A1197" s="30"/>
      <c r="B1197" s="30"/>
      <c r="C1197" s="18"/>
      <c r="D1197" s="18"/>
      <c r="E1197" s="18"/>
      <c r="F1197" s="18"/>
      <c r="M1197" s="18"/>
      <c r="N1197" s="18"/>
      <c r="O1197" s="18"/>
      <c r="P1197" s="18"/>
      <c r="Q1197" s="18"/>
      <c r="R1197" s="18"/>
      <c r="S1197" s="18"/>
      <c r="T1197" s="18"/>
      <c r="U1197" s="18"/>
      <c r="V1197" s="18"/>
      <c r="W1197" s="18"/>
      <c r="X1197" s="18"/>
    </row>
    <row r="1198">
      <c r="A1198" s="30"/>
      <c r="B1198" s="30"/>
      <c r="C1198" s="18"/>
      <c r="D1198" s="18"/>
      <c r="E1198" s="18"/>
      <c r="F1198" s="18"/>
      <c r="M1198" s="18"/>
      <c r="N1198" s="18"/>
      <c r="O1198" s="18"/>
      <c r="P1198" s="18"/>
      <c r="Q1198" s="18"/>
      <c r="R1198" s="18"/>
      <c r="S1198" s="18"/>
      <c r="T1198" s="18"/>
      <c r="U1198" s="18"/>
      <c r="V1198" s="18"/>
      <c r="W1198" s="18"/>
      <c r="X1198" s="18"/>
    </row>
    <row r="1199">
      <c r="A1199" s="30"/>
      <c r="B1199" s="30"/>
      <c r="C1199" s="18"/>
      <c r="D1199" s="18"/>
      <c r="E1199" s="18"/>
      <c r="F1199" s="18"/>
      <c r="M1199" s="18"/>
      <c r="N1199" s="18"/>
      <c r="O1199" s="18"/>
      <c r="P1199" s="18"/>
      <c r="Q1199" s="18"/>
      <c r="R1199" s="18"/>
      <c r="S1199" s="18"/>
      <c r="T1199" s="18"/>
      <c r="U1199" s="18"/>
      <c r="V1199" s="18"/>
      <c r="W1199" s="18"/>
      <c r="X1199" s="18"/>
    </row>
    <row r="1200">
      <c r="A1200" s="30"/>
      <c r="B1200" s="30"/>
      <c r="C1200" s="18"/>
      <c r="D1200" s="18"/>
      <c r="E1200" s="18"/>
      <c r="F1200" s="18"/>
      <c r="M1200" s="18"/>
      <c r="N1200" s="18"/>
      <c r="O1200" s="18"/>
      <c r="P1200" s="18"/>
      <c r="Q1200" s="18"/>
      <c r="R1200" s="18"/>
      <c r="S1200" s="18"/>
      <c r="T1200" s="18"/>
      <c r="U1200" s="18"/>
      <c r="V1200" s="18"/>
      <c r="W1200" s="18"/>
      <c r="X1200" s="18"/>
    </row>
    <row r="1201">
      <c r="A1201" s="30"/>
      <c r="B1201" s="30"/>
      <c r="C1201" s="18"/>
      <c r="D1201" s="18"/>
      <c r="E1201" s="18"/>
      <c r="F1201" s="18"/>
      <c r="M1201" s="18"/>
      <c r="N1201" s="18"/>
      <c r="O1201" s="18"/>
      <c r="P1201" s="18"/>
      <c r="Q1201" s="18"/>
      <c r="R1201" s="18"/>
      <c r="S1201" s="18"/>
      <c r="T1201" s="18"/>
      <c r="U1201" s="18"/>
      <c r="V1201" s="18"/>
      <c r="W1201" s="18"/>
      <c r="X1201" s="18"/>
    </row>
    <row r="1202">
      <c r="A1202" s="30"/>
      <c r="B1202" s="30"/>
      <c r="C1202" s="18"/>
      <c r="D1202" s="18"/>
      <c r="E1202" s="18"/>
      <c r="F1202" s="18"/>
      <c r="M1202" s="18"/>
      <c r="N1202" s="18"/>
      <c r="O1202" s="18"/>
      <c r="P1202" s="18"/>
      <c r="Q1202" s="18"/>
      <c r="R1202" s="18"/>
      <c r="S1202" s="18"/>
      <c r="T1202" s="18"/>
      <c r="U1202" s="18"/>
      <c r="V1202" s="18"/>
      <c r="W1202" s="18"/>
      <c r="X1202" s="18"/>
    </row>
    <row r="1203">
      <c r="A1203" s="30"/>
      <c r="B1203" s="30"/>
      <c r="C1203" s="18"/>
      <c r="D1203" s="18"/>
      <c r="E1203" s="18"/>
      <c r="F1203" s="18"/>
      <c r="M1203" s="18"/>
      <c r="N1203" s="18"/>
      <c r="O1203" s="18"/>
      <c r="P1203" s="18"/>
      <c r="Q1203" s="18"/>
      <c r="R1203" s="18"/>
      <c r="S1203" s="18"/>
      <c r="T1203" s="18"/>
      <c r="U1203" s="18"/>
      <c r="V1203" s="18"/>
      <c r="W1203" s="18"/>
      <c r="X1203" s="18"/>
    </row>
    <row r="1204">
      <c r="A1204" s="30"/>
      <c r="B1204" s="30"/>
      <c r="C1204" s="18"/>
      <c r="D1204" s="18"/>
      <c r="E1204" s="18"/>
      <c r="F1204" s="18"/>
      <c r="M1204" s="18"/>
      <c r="N1204" s="18"/>
      <c r="O1204" s="18"/>
      <c r="P1204" s="18"/>
      <c r="Q1204" s="18"/>
      <c r="R1204" s="18"/>
      <c r="S1204" s="18"/>
      <c r="T1204" s="18"/>
      <c r="U1204" s="18"/>
      <c r="V1204" s="18"/>
      <c r="W1204" s="18"/>
      <c r="X1204" s="18"/>
    </row>
    <row r="1205">
      <c r="A1205" s="30"/>
      <c r="B1205" s="30"/>
      <c r="C1205" s="18"/>
      <c r="D1205" s="18"/>
      <c r="E1205" s="18"/>
      <c r="F1205" s="18"/>
      <c r="M1205" s="18"/>
      <c r="N1205" s="18"/>
      <c r="O1205" s="18"/>
      <c r="P1205" s="18"/>
      <c r="Q1205" s="18"/>
      <c r="R1205" s="18"/>
      <c r="S1205" s="18"/>
      <c r="T1205" s="18"/>
      <c r="U1205" s="18"/>
      <c r="V1205" s="18"/>
      <c r="W1205" s="18"/>
      <c r="X1205" s="18"/>
    </row>
    <row r="1206">
      <c r="A1206" s="30"/>
      <c r="B1206" s="30"/>
      <c r="C1206" s="18"/>
      <c r="D1206" s="18"/>
      <c r="E1206" s="18"/>
      <c r="F1206" s="18"/>
      <c r="M1206" s="18"/>
      <c r="N1206" s="18"/>
      <c r="O1206" s="18"/>
      <c r="P1206" s="18"/>
      <c r="Q1206" s="18"/>
      <c r="R1206" s="18"/>
      <c r="S1206" s="18"/>
      <c r="T1206" s="18"/>
      <c r="U1206" s="18"/>
      <c r="V1206" s="18"/>
      <c r="W1206" s="18"/>
      <c r="X1206" s="18"/>
    </row>
    <row r="1207">
      <c r="A1207" s="30"/>
      <c r="B1207" s="30"/>
      <c r="C1207" s="18"/>
      <c r="D1207" s="18"/>
      <c r="E1207" s="18"/>
      <c r="F1207" s="18"/>
      <c r="M1207" s="18"/>
      <c r="N1207" s="18"/>
      <c r="O1207" s="18"/>
      <c r="P1207" s="18"/>
      <c r="Q1207" s="18"/>
      <c r="R1207" s="18"/>
      <c r="S1207" s="18"/>
      <c r="T1207" s="18"/>
      <c r="U1207" s="18"/>
      <c r="V1207" s="18"/>
      <c r="W1207" s="18"/>
      <c r="X1207" s="18"/>
    </row>
    <row r="1208">
      <c r="A1208" s="30"/>
      <c r="B1208" s="30"/>
      <c r="C1208" s="18"/>
      <c r="D1208" s="18"/>
      <c r="E1208" s="18"/>
      <c r="F1208" s="18"/>
      <c r="M1208" s="18"/>
      <c r="N1208" s="18"/>
      <c r="O1208" s="18"/>
      <c r="P1208" s="18"/>
      <c r="Q1208" s="18"/>
      <c r="R1208" s="18"/>
      <c r="S1208" s="18"/>
      <c r="T1208" s="18"/>
      <c r="U1208" s="18"/>
      <c r="V1208" s="18"/>
      <c r="W1208" s="18"/>
      <c r="X1208" s="18"/>
    </row>
    <row r="1209">
      <c r="A1209" s="30"/>
      <c r="B1209" s="30"/>
      <c r="C1209" s="18"/>
      <c r="D1209" s="18"/>
      <c r="E1209" s="18"/>
      <c r="F1209" s="18"/>
      <c r="M1209" s="18"/>
      <c r="N1209" s="18"/>
      <c r="O1209" s="18"/>
      <c r="P1209" s="18"/>
      <c r="Q1209" s="18"/>
      <c r="R1209" s="18"/>
      <c r="S1209" s="18"/>
      <c r="T1209" s="18"/>
      <c r="U1209" s="18"/>
      <c r="V1209" s="18"/>
      <c r="W1209" s="18"/>
      <c r="X1209" s="18"/>
    </row>
    <row r="1210">
      <c r="A1210" s="30"/>
      <c r="B1210" s="30"/>
      <c r="C1210" s="18"/>
      <c r="D1210" s="18"/>
      <c r="E1210" s="18"/>
      <c r="F1210" s="18"/>
      <c r="M1210" s="18"/>
      <c r="N1210" s="18"/>
      <c r="O1210" s="18"/>
      <c r="P1210" s="18"/>
      <c r="Q1210" s="18"/>
      <c r="R1210" s="18"/>
      <c r="S1210" s="18"/>
      <c r="T1210" s="18"/>
      <c r="U1210" s="18"/>
      <c r="V1210" s="18"/>
      <c r="W1210" s="18"/>
      <c r="X1210" s="18"/>
    </row>
    <row r="1211">
      <c r="A1211" s="30"/>
      <c r="B1211" s="30"/>
      <c r="C1211" s="18"/>
      <c r="D1211" s="18"/>
      <c r="E1211" s="18"/>
      <c r="F1211" s="18"/>
      <c r="M1211" s="18"/>
      <c r="N1211" s="18"/>
      <c r="O1211" s="18"/>
      <c r="P1211" s="18"/>
      <c r="Q1211" s="18"/>
      <c r="R1211" s="18"/>
      <c r="S1211" s="18"/>
      <c r="T1211" s="18"/>
      <c r="U1211" s="18"/>
      <c r="V1211" s="18"/>
      <c r="W1211" s="18"/>
      <c r="X1211" s="18"/>
    </row>
    <row r="1212">
      <c r="A1212" s="30"/>
      <c r="B1212" s="30"/>
      <c r="C1212" s="18"/>
      <c r="D1212" s="18"/>
      <c r="E1212" s="18"/>
      <c r="F1212" s="18"/>
      <c r="M1212" s="18"/>
      <c r="N1212" s="18"/>
      <c r="O1212" s="18"/>
      <c r="P1212" s="18"/>
      <c r="Q1212" s="18"/>
      <c r="R1212" s="18"/>
      <c r="S1212" s="18"/>
      <c r="T1212" s="18"/>
      <c r="U1212" s="18"/>
      <c r="V1212" s="18"/>
      <c r="W1212" s="18"/>
      <c r="X1212" s="18"/>
    </row>
    <row r="1213">
      <c r="A1213" s="30"/>
      <c r="B1213" s="30"/>
      <c r="C1213" s="18"/>
      <c r="D1213" s="18"/>
      <c r="E1213" s="18"/>
      <c r="F1213" s="18"/>
      <c r="M1213" s="18"/>
      <c r="N1213" s="18"/>
      <c r="O1213" s="18"/>
      <c r="P1213" s="18"/>
      <c r="Q1213" s="18"/>
      <c r="R1213" s="18"/>
      <c r="S1213" s="18"/>
      <c r="T1213" s="18"/>
      <c r="U1213" s="18"/>
      <c r="V1213" s="18"/>
      <c r="W1213" s="18"/>
      <c r="X1213" s="18"/>
    </row>
    <row r="1214">
      <c r="A1214" s="30"/>
      <c r="B1214" s="30"/>
      <c r="C1214" s="18"/>
      <c r="D1214" s="18"/>
      <c r="E1214" s="18"/>
      <c r="F1214" s="18"/>
      <c r="M1214" s="18"/>
      <c r="N1214" s="18"/>
      <c r="O1214" s="18"/>
      <c r="P1214" s="18"/>
      <c r="Q1214" s="18"/>
      <c r="R1214" s="18"/>
      <c r="S1214" s="18"/>
      <c r="T1214" s="18"/>
      <c r="U1214" s="18"/>
      <c r="V1214" s="18"/>
      <c r="W1214" s="18"/>
      <c r="X1214" s="18"/>
    </row>
    <row r="1215">
      <c r="A1215" s="30"/>
      <c r="B1215" s="30"/>
      <c r="C1215" s="18"/>
      <c r="D1215" s="18"/>
      <c r="E1215" s="18"/>
      <c r="F1215" s="18"/>
      <c r="M1215" s="18"/>
      <c r="N1215" s="18"/>
      <c r="O1215" s="18"/>
      <c r="P1215" s="18"/>
      <c r="Q1215" s="18"/>
      <c r="R1215" s="18"/>
      <c r="S1215" s="18"/>
      <c r="T1215" s="18"/>
      <c r="U1215" s="18"/>
      <c r="V1215" s="18"/>
      <c r="W1215" s="18"/>
      <c r="X1215" s="18"/>
    </row>
    <row r="1216">
      <c r="A1216" s="30"/>
      <c r="B1216" s="30"/>
      <c r="C1216" s="18"/>
      <c r="D1216" s="18"/>
      <c r="E1216" s="18"/>
      <c r="F1216" s="18"/>
      <c r="M1216" s="18"/>
      <c r="N1216" s="18"/>
      <c r="O1216" s="18"/>
      <c r="P1216" s="18"/>
      <c r="Q1216" s="18"/>
      <c r="R1216" s="18"/>
      <c r="S1216" s="18"/>
      <c r="T1216" s="18"/>
      <c r="U1216" s="18"/>
      <c r="V1216" s="18"/>
      <c r="W1216" s="18"/>
      <c r="X1216" s="18"/>
    </row>
    <row r="1217">
      <c r="A1217" s="30"/>
      <c r="B1217" s="30"/>
      <c r="C1217" s="18"/>
      <c r="D1217" s="18"/>
      <c r="E1217" s="18"/>
      <c r="F1217" s="18"/>
      <c r="M1217" s="18"/>
      <c r="N1217" s="18"/>
      <c r="O1217" s="18"/>
      <c r="P1217" s="18"/>
      <c r="Q1217" s="18"/>
      <c r="R1217" s="18"/>
      <c r="S1217" s="18"/>
      <c r="T1217" s="18"/>
      <c r="U1217" s="18"/>
      <c r="V1217" s="18"/>
      <c r="W1217" s="18"/>
      <c r="X1217" s="18"/>
    </row>
    <row r="1218">
      <c r="A1218" s="30"/>
      <c r="B1218" s="30"/>
      <c r="C1218" s="18"/>
      <c r="D1218" s="18"/>
      <c r="E1218" s="18"/>
      <c r="F1218" s="18"/>
      <c r="M1218" s="18"/>
      <c r="N1218" s="18"/>
      <c r="O1218" s="18"/>
      <c r="P1218" s="18"/>
      <c r="Q1218" s="18"/>
      <c r="R1218" s="18"/>
      <c r="S1218" s="18"/>
      <c r="T1218" s="18"/>
      <c r="U1218" s="18"/>
      <c r="V1218" s="18"/>
      <c r="W1218" s="18"/>
      <c r="X1218" s="18"/>
    </row>
    <row r="1219">
      <c r="A1219" s="30"/>
      <c r="B1219" s="30"/>
      <c r="C1219" s="18"/>
      <c r="D1219" s="18"/>
      <c r="E1219" s="18"/>
      <c r="F1219" s="18"/>
      <c r="M1219" s="18"/>
      <c r="N1219" s="18"/>
      <c r="O1219" s="18"/>
      <c r="P1219" s="18"/>
      <c r="Q1219" s="18"/>
      <c r="R1219" s="18"/>
      <c r="S1219" s="18"/>
      <c r="T1219" s="18"/>
      <c r="U1219" s="18"/>
      <c r="V1219" s="18"/>
      <c r="W1219" s="18"/>
      <c r="X1219" s="18"/>
    </row>
    <row r="1220">
      <c r="A1220" s="30"/>
      <c r="B1220" s="30"/>
      <c r="C1220" s="18"/>
      <c r="D1220" s="18"/>
      <c r="E1220" s="18"/>
      <c r="F1220" s="18"/>
      <c r="M1220" s="18"/>
      <c r="N1220" s="18"/>
      <c r="O1220" s="18"/>
      <c r="P1220" s="18"/>
      <c r="Q1220" s="18"/>
      <c r="R1220" s="18"/>
      <c r="S1220" s="18"/>
      <c r="T1220" s="18"/>
      <c r="U1220" s="18"/>
      <c r="V1220" s="18"/>
      <c r="W1220" s="18"/>
      <c r="X1220" s="18"/>
    </row>
    <row r="1221">
      <c r="A1221" s="30"/>
      <c r="B1221" s="30"/>
      <c r="C1221" s="18"/>
      <c r="D1221" s="18"/>
      <c r="E1221" s="18"/>
      <c r="F1221" s="18"/>
      <c r="M1221" s="18"/>
      <c r="N1221" s="18"/>
      <c r="O1221" s="18"/>
      <c r="P1221" s="18"/>
      <c r="Q1221" s="18"/>
      <c r="R1221" s="18"/>
      <c r="S1221" s="18"/>
      <c r="T1221" s="18"/>
      <c r="U1221" s="18"/>
      <c r="V1221" s="18"/>
      <c r="W1221" s="18"/>
      <c r="X1221" s="18"/>
    </row>
    <row r="1222">
      <c r="A1222" s="30"/>
      <c r="B1222" s="30"/>
      <c r="C1222" s="18"/>
      <c r="D1222" s="18"/>
      <c r="E1222" s="18"/>
      <c r="F1222" s="18"/>
      <c r="M1222" s="18"/>
      <c r="N1222" s="18"/>
      <c r="O1222" s="18"/>
      <c r="P1222" s="18"/>
      <c r="Q1222" s="18"/>
      <c r="R1222" s="18"/>
      <c r="S1222" s="18"/>
      <c r="T1222" s="18"/>
      <c r="U1222" s="18"/>
      <c r="V1222" s="18"/>
      <c r="W1222" s="18"/>
      <c r="X1222" s="18"/>
    </row>
    <row r="1223">
      <c r="A1223" s="30"/>
      <c r="B1223" s="30"/>
      <c r="C1223" s="18"/>
      <c r="D1223" s="18"/>
      <c r="E1223" s="18"/>
      <c r="F1223" s="18"/>
      <c r="M1223" s="18"/>
      <c r="N1223" s="18"/>
      <c r="O1223" s="18"/>
      <c r="P1223" s="18"/>
      <c r="Q1223" s="18"/>
      <c r="R1223" s="18"/>
      <c r="S1223" s="18"/>
      <c r="T1223" s="18"/>
      <c r="U1223" s="18"/>
      <c r="V1223" s="18"/>
      <c r="W1223" s="18"/>
      <c r="X1223" s="18"/>
    </row>
    <row r="1224">
      <c r="A1224" s="30"/>
      <c r="B1224" s="30"/>
      <c r="C1224" s="18"/>
      <c r="D1224" s="18"/>
      <c r="E1224" s="18"/>
      <c r="F1224" s="18"/>
      <c r="M1224" s="18"/>
      <c r="N1224" s="18"/>
      <c r="O1224" s="18"/>
      <c r="P1224" s="18"/>
      <c r="Q1224" s="18"/>
      <c r="R1224" s="18"/>
      <c r="S1224" s="18"/>
      <c r="T1224" s="18"/>
      <c r="U1224" s="18"/>
      <c r="V1224" s="18"/>
      <c r="W1224" s="18"/>
      <c r="X1224" s="18"/>
    </row>
    <row r="1225">
      <c r="A1225" s="30"/>
      <c r="B1225" s="30"/>
      <c r="C1225" s="18"/>
      <c r="D1225" s="18"/>
      <c r="E1225" s="18"/>
      <c r="F1225" s="18"/>
      <c r="M1225" s="18"/>
      <c r="N1225" s="18"/>
      <c r="O1225" s="18"/>
      <c r="P1225" s="18"/>
      <c r="Q1225" s="18"/>
      <c r="R1225" s="18"/>
      <c r="S1225" s="18"/>
      <c r="T1225" s="18"/>
      <c r="U1225" s="18"/>
      <c r="V1225" s="18"/>
      <c r="W1225" s="18"/>
      <c r="X1225" s="18"/>
    </row>
    <row r="1226">
      <c r="A1226" s="30"/>
      <c r="B1226" s="30"/>
      <c r="C1226" s="18"/>
      <c r="D1226" s="18"/>
      <c r="E1226" s="18"/>
      <c r="F1226" s="18"/>
      <c r="M1226" s="18"/>
      <c r="N1226" s="18"/>
      <c r="O1226" s="18"/>
      <c r="P1226" s="18"/>
      <c r="Q1226" s="18"/>
      <c r="R1226" s="18"/>
      <c r="S1226" s="18"/>
      <c r="T1226" s="18"/>
      <c r="U1226" s="18"/>
      <c r="V1226" s="18"/>
      <c r="W1226" s="18"/>
      <c r="X1226" s="18"/>
    </row>
    <row r="1227">
      <c r="A1227" s="30"/>
      <c r="B1227" s="30"/>
      <c r="C1227" s="18"/>
      <c r="D1227" s="18"/>
      <c r="E1227" s="18"/>
      <c r="F1227" s="18"/>
      <c r="M1227" s="18"/>
      <c r="N1227" s="18"/>
      <c r="O1227" s="18"/>
      <c r="P1227" s="18"/>
      <c r="Q1227" s="18"/>
      <c r="R1227" s="18"/>
      <c r="S1227" s="18"/>
      <c r="T1227" s="18"/>
      <c r="U1227" s="18"/>
      <c r="V1227" s="18"/>
      <c r="W1227" s="18"/>
      <c r="X1227" s="18"/>
    </row>
    <row r="1228">
      <c r="A1228" s="30"/>
      <c r="B1228" s="30"/>
      <c r="C1228" s="18"/>
      <c r="D1228" s="18"/>
      <c r="E1228" s="18"/>
      <c r="F1228" s="18"/>
      <c r="M1228" s="18"/>
      <c r="N1228" s="18"/>
      <c r="O1228" s="18"/>
      <c r="P1228" s="18"/>
      <c r="Q1228" s="18"/>
      <c r="R1228" s="18"/>
      <c r="S1228" s="18"/>
      <c r="T1228" s="18"/>
      <c r="U1228" s="18"/>
      <c r="V1228" s="18"/>
      <c r="W1228" s="18"/>
      <c r="X1228" s="18"/>
    </row>
    <row r="1229">
      <c r="A1229" s="30"/>
      <c r="B1229" s="30"/>
      <c r="C1229" s="18"/>
      <c r="D1229" s="18"/>
      <c r="E1229" s="18"/>
      <c r="F1229" s="18"/>
      <c r="M1229" s="18"/>
      <c r="N1229" s="18"/>
      <c r="O1229" s="18"/>
      <c r="P1229" s="18"/>
      <c r="Q1229" s="18"/>
      <c r="R1229" s="18"/>
      <c r="S1229" s="18"/>
      <c r="T1229" s="18"/>
      <c r="U1229" s="18"/>
      <c r="V1229" s="18"/>
      <c r="W1229" s="18"/>
      <c r="X1229" s="18"/>
    </row>
    <row r="1230">
      <c r="A1230" s="30"/>
      <c r="B1230" s="30"/>
      <c r="C1230" s="18"/>
      <c r="D1230" s="18"/>
      <c r="E1230" s="18"/>
      <c r="F1230" s="18"/>
      <c r="M1230" s="18"/>
      <c r="N1230" s="18"/>
      <c r="O1230" s="18"/>
      <c r="P1230" s="18"/>
      <c r="Q1230" s="18"/>
      <c r="R1230" s="18"/>
      <c r="S1230" s="18"/>
      <c r="T1230" s="18"/>
      <c r="U1230" s="18"/>
      <c r="V1230" s="18"/>
      <c r="W1230" s="18"/>
      <c r="X1230" s="18"/>
    </row>
    <row r="1231">
      <c r="A1231" s="30"/>
      <c r="B1231" s="30"/>
      <c r="C1231" s="18"/>
      <c r="D1231" s="18"/>
      <c r="E1231" s="18"/>
      <c r="F1231" s="18"/>
      <c r="M1231" s="18"/>
      <c r="N1231" s="18"/>
      <c r="O1231" s="18"/>
      <c r="P1231" s="18"/>
      <c r="Q1231" s="18"/>
      <c r="R1231" s="18"/>
      <c r="S1231" s="18"/>
      <c r="T1231" s="18"/>
      <c r="U1231" s="18"/>
      <c r="V1231" s="18"/>
      <c r="W1231" s="18"/>
      <c r="X1231" s="18"/>
    </row>
    <row r="1232">
      <c r="A1232" s="30"/>
      <c r="B1232" s="30"/>
      <c r="C1232" s="18"/>
      <c r="D1232" s="18"/>
      <c r="E1232" s="18"/>
      <c r="F1232" s="18"/>
      <c r="M1232" s="18"/>
      <c r="N1232" s="18"/>
      <c r="O1232" s="18"/>
      <c r="P1232" s="18"/>
      <c r="Q1232" s="18"/>
      <c r="R1232" s="18"/>
      <c r="S1232" s="18"/>
      <c r="T1232" s="18"/>
      <c r="U1232" s="18"/>
      <c r="V1232" s="18"/>
      <c r="W1232" s="18"/>
      <c r="X1232" s="18"/>
    </row>
    <row r="1233">
      <c r="A1233" s="30"/>
      <c r="B1233" s="30"/>
      <c r="C1233" s="18"/>
      <c r="D1233" s="18"/>
      <c r="E1233" s="18"/>
      <c r="F1233" s="18"/>
      <c r="M1233" s="18"/>
      <c r="N1233" s="18"/>
      <c r="O1233" s="18"/>
      <c r="P1233" s="18"/>
      <c r="Q1233" s="18"/>
      <c r="R1233" s="18"/>
      <c r="S1233" s="18"/>
      <c r="T1233" s="18"/>
      <c r="U1233" s="18"/>
      <c r="V1233" s="18"/>
      <c r="W1233" s="18"/>
      <c r="X1233" s="18"/>
    </row>
    <row r="1234">
      <c r="A1234" s="30"/>
      <c r="B1234" s="30"/>
      <c r="C1234" s="18"/>
      <c r="D1234" s="18"/>
      <c r="E1234" s="18"/>
      <c r="F1234" s="18"/>
      <c r="M1234" s="18"/>
      <c r="N1234" s="18"/>
      <c r="O1234" s="18"/>
      <c r="P1234" s="18"/>
      <c r="Q1234" s="18"/>
      <c r="R1234" s="18"/>
      <c r="S1234" s="18"/>
      <c r="T1234" s="18"/>
      <c r="U1234" s="18"/>
      <c r="V1234" s="18"/>
      <c r="W1234" s="18"/>
      <c r="X1234" s="18"/>
    </row>
    <row r="1235">
      <c r="A1235" s="30"/>
      <c r="B1235" s="30"/>
      <c r="C1235" s="18"/>
      <c r="D1235" s="18"/>
      <c r="E1235" s="18"/>
      <c r="F1235" s="18"/>
      <c r="M1235" s="18"/>
      <c r="N1235" s="18"/>
      <c r="O1235" s="18"/>
      <c r="P1235" s="18"/>
      <c r="Q1235" s="18"/>
      <c r="R1235" s="18"/>
      <c r="S1235" s="18"/>
      <c r="T1235" s="18"/>
      <c r="U1235" s="18"/>
      <c r="V1235" s="18"/>
      <c r="W1235" s="18"/>
      <c r="X1235" s="18"/>
    </row>
    <row r="1236">
      <c r="A1236" s="30"/>
      <c r="B1236" s="30"/>
      <c r="C1236" s="18"/>
      <c r="D1236" s="18"/>
      <c r="E1236" s="18"/>
      <c r="F1236" s="18"/>
      <c r="M1236" s="18"/>
      <c r="N1236" s="18"/>
      <c r="O1236" s="18"/>
      <c r="P1236" s="18"/>
      <c r="Q1236" s="18"/>
      <c r="R1236" s="18"/>
      <c r="S1236" s="18"/>
      <c r="T1236" s="18"/>
      <c r="U1236" s="18"/>
      <c r="V1236" s="18"/>
      <c r="W1236" s="18"/>
      <c r="X1236" s="18"/>
    </row>
    <row r="1237">
      <c r="A1237" s="30"/>
      <c r="B1237" s="30"/>
      <c r="C1237" s="18"/>
      <c r="D1237" s="18"/>
      <c r="E1237" s="18"/>
      <c r="F1237" s="18"/>
      <c r="M1237" s="18"/>
      <c r="N1237" s="18"/>
      <c r="O1237" s="18"/>
      <c r="P1237" s="18"/>
      <c r="Q1237" s="18"/>
      <c r="R1237" s="18"/>
      <c r="S1237" s="18"/>
      <c r="T1237" s="18"/>
      <c r="U1237" s="18"/>
      <c r="V1237" s="18"/>
      <c r="W1237" s="18"/>
      <c r="X1237" s="18"/>
    </row>
    <row r="1238">
      <c r="A1238" s="30"/>
      <c r="B1238" s="30"/>
      <c r="C1238" s="18"/>
      <c r="D1238" s="18"/>
      <c r="E1238" s="18"/>
      <c r="F1238" s="18"/>
      <c r="M1238" s="18"/>
      <c r="N1238" s="18"/>
      <c r="O1238" s="18"/>
      <c r="P1238" s="18"/>
      <c r="Q1238" s="18"/>
      <c r="R1238" s="18"/>
      <c r="S1238" s="18"/>
      <c r="T1238" s="18"/>
      <c r="U1238" s="18"/>
      <c r="V1238" s="18"/>
      <c r="W1238" s="18"/>
      <c r="X1238" s="18"/>
    </row>
    <row r="1239">
      <c r="A1239" s="30"/>
      <c r="B1239" s="30"/>
      <c r="C1239" s="18"/>
      <c r="D1239" s="18"/>
      <c r="E1239" s="18"/>
      <c r="F1239" s="18"/>
      <c r="M1239" s="18"/>
      <c r="N1239" s="18"/>
      <c r="O1239" s="18"/>
      <c r="P1239" s="18"/>
      <c r="Q1239" s="18"/>
      <c r="R1239" s="18"/>
      <c r="S1239" s="18"/>
      <c r="T1239" s="18"/>
      <c r="U1239" s="18"/>
      <c r="V1239" s="18"/>
      <c r="W1239" s="18"/>
      <c r="X1239" s="18"/>
    </row>
    <row r="1240">
      <c r="A1240" s="30"/>
      <c r="B1240" s="30"/>
      <c r="C1240" s="18"/>
      <c r="D1240" s="18"/>
      <c r="E1240" s="18"/>
      <c r="F1240" s="18"/>
      <c r="M1240" s="18"/>
      <c r="N1240" s="18"/>
      <c r="O1240" s="18"/>
      <c r="P1240" s="18"/>
      <c r="Q1240" s="18"/>
      <c r="R1240" s="18"/>
      <c r="S1240" s="18"/>
      <c r="T1240" s="18"/>
      <c r="U1240" s="18"/>
      <c r="V1240" s="18"/>
      <c r="W1240" s="18"/>
      <c r="X1240" s="18"/>
    </row>
    <row r="1241">
      <c r="A1241" s="30"/>
      <c r="B1241" s="30"/>
      <c r="C1241" s="18"/>
      <c r="D1241" s="18"/>
      <c r="E1241" s="18"/>
      <c r="F1241" s="18"/>
      <c r="M1241" s="18"/>
      <c r="N1241" s="18"/>
      <c r="O1241" s="18"/>
      <c r="P1241" s="18"/>
      <c r="Q1241" s="18"/>
      <c r="R1241" s="18"/>
      <c r="S1241" s="18"/>
      <c r="T1241" s="18"/>
      <c r="U1241" s="18"/>
      <c r="V1241" s="18"/>
      <c r="W1241" s="18"/>
      <c r="X1241" s="18"/>
    </row>
    <row r="1242">
      <c r="A1242" s="30"/>
      <c r="B1242" s="30"/>
      <c r="C1242" s="18"/>
      <c r="D1242" s="18"/>
      <c r="E1242" s="18"/>
      <c r="F1242" s="18"/>
      <c r="M1242" s="18"/>
      <c r="N1242" s="18"/>
      <c r="O1242" s="18"/>
      <c r="P1242" s="18"/>
      <c r="Q1242" s="18"/>
      <c r="R1242" s="18"/>
      <c r="S1242" s="18"/>
      <c r="T1242" s="18"/>
      <c r="U1242" s="18"/>
      <c r="V1242" s="18"/>
      <c r="W1242" s="18"/>
      <c r="X1242" s="18"/>
    </row>
    <row r="1243">
      <c r="A1243" s="30"/>
      <c r="B1243" s="30"/>
      <c r="C1243" s="18"/>
      <c r="D1243" s="18"/>
      <c r="E1243" s="18"/>
      <c r="F1243" s="18"/>
      <c r="M1243" s="18"/>
      <c r="N1243" s="18"/>
      <c r="O1243" s="18"/>
      <c r="P1243" s="18"/>
      <c r="Q1243" s="18"/>
      <c r="R1243" s="18"/>
      <c r="S1243" s="18"/>
      <c r="T1243" s="18"/>
      <c r="U1243" s="18"/>
      <c r="V1243" s="18"/>
      <c r="W1243" s="18"/>
      <c r="X1243" s="18"/>
    </row>
    <row r="1244">
      <c r="A1244" s="30"/>
      <c r="B1244" s="30"/>
      <c r="C1244" s="18"/>
      <c r="D1244" s="18"/>
      <c r="E1244" s="18"/>
      <c r="F1244" s="18"/>
      <c r="M1244" s="18"/>
      <c r="N1244" s="18"/>
      <c r="O1244" s="18"/>
      <c r="P1244" s="18"/>
      <c r="Q1244" s="18"/>
      <c r="R1244" s="18"/>
      <c r="S1244" s="18"/>
      <c r="T1244" s="18"/>
      <c r="U1244" s="18"/>
      <c r="V1244" s="18"/>
      <c r="W1244" s="18"/>
      <c r="X1244" s="18"/>
    </row>
    <row r="1245">
      <c r="A1245" s="30"/>
      <c r="B1245" s="30"/>
      <c r="C1245" s="18"/>
      <c r="D1245" s="18"/>
      <c r="E1245" s="18"/>
      <c r="F1245" s="18"/>
      <c r="M1245" s="18"/>
      <c r="N1245" s="18"/>
      <c r="O1245" s="18"/>
      <c r="P1245" s="18"/>
      <c r="Q1245" s="18"/>
      <c r="R1245" s="18"/>
      <c r="S1245" s="18"/>
      <c r="T1245" s="18"/>
      <c r="U1245" s="18"/>
      <c r="V1245" s="18"/>
      <c r="W1245" s="18"/>
      <c r="X1245" s="18"/>
    </row>
    <row r="1246">
      <c r="A1246" s="30"/>
      <c r="B1246" s="30"/>
      <c r="C1246" s="18"/>
      <c r="D1246" s="18"/>
      <c r="E1246" s="18"/>
      <c r="F1246" s="18"/>
      <c r="M1246" s="18"/>
      <c r="N1246" s="18"/>
      <c r="O1246" s="18"/>
      <c r="P1246" s="18"/>
      <c r="Q1246" s="18"/>
      <c r="R1246" s="18"/>
      <c r="S1246" s="18"/>
      <c r="T1246" s="18"/>
      <c r="U1246" s="18"/>
      <c r="V1246" s="18"/>
      <c r="W1246" s="18"/>
      <c r="X1246" s="18"/>
    </row>
    <row r="1247">
      <c r="A1247" s="30"/>
      <c r="B1247" s="30"/>
      <c r="C1247" s="18"/>
      <c r="D1247" s="18"/>
      <c r="E1247" s="18"/>
      <c r="F1247" s="18"/>
      <c r="M1247" s="18"/>
      <c r="N1247" s="18"/>
      <c r="O1247" s="18"/>
      <c r="P1247" s="18"/>
      <c r="Q1247" s="18"/>
      <c r="R1247" s="18"/>
      <c r="S1247" s="18"/>
      <c r="T1247" s="18"/>
      <c r="U1247" s="18"/>
      <c r="V1247" s="18"/>
      <c r="W1247" s="18"/>
      <c r="X1247" s="18"/>
    </row>
    <row r="1248">
      <c r="A1248" s="30"/>
      <c r="B1248" s="30"/>
      <c r="C1248" s="18"/>
      <c r="D1248" s="18"/>
      <c r="E1248" s="18"/>
      <c r="F1248" s="18"/>
      <c r="M1248" s="18"/>
      <c r="N1248" s="18"/>
      <c r="O1248" s="18"/>
      <c r="P1248" s="18"/>
      <c r="Q1248" s="18"/>
      <c r="R1248" s="18"/>
      <c r="S1248" s="18"/>
      <c r="T1248" s="18"/>
      <c r="U1248" s="18"/>
      <c r="V1248" s="18"/>
      <c r="W1248" s="18"/>
      <c r="X1248" s="18"/>
    </row>
    <row r="1249">
      <c r="A1249" s="30"/>
      <c r="B1249" s="30"/>
      <c r="C1249" s="18"/>
      <c r="D1249" s="18"/>
      <c r="E1249" s="18"/>
      <c r="F1249" s="18"/>
      <c r="M1249" s="18"/>
      <c r="N1249" s="18"/>
      <c r="O1249" s="18"/>
      <c r="P1249" s="18"/>
      <c r="Q1249" s="18"/>
      <c r="R1249" s="18"/>
      <c r="S1249" s="18"/>
      <c r="T1249" s="18"/>
      <c r="U1249" s="18"/>
      <c r="V1249" s="18"/>
      <c r="W1249" s="18"/>
      <c r="X1249" s="18"/>
    </row>
    <row r="1250">
      <c r="A1250" s="30"/>
      <c r="B1250" s="30"/>
      <c r="C1250" s="18"/>
      <c r="D1250" s="18"/>
      <c r="E1250" s="18"/>
      <c r="F1250" s="18"/>
      <c r="M1250" s="18"/>
      <c r="N1250" s="18"/>
      <c r="O1250" s="18"/>
      <c r="P1250" s="18"/>
      <c r="Q1250" s="18"/>
      <c r="R1250" s="18"/>
      <c r="S1250" s="18"/>
      <c r="T1250" s="18"/>
      <c r="U1250" s="18"/>
      <c r="V1250" s="18"/>
      <c r="W1250" s="18"/>
      <c r="X1250" s="18"/>
    </row>
    <row r="1251">
      <c r="A1251" s="30"/>
      <c r="B1251" s="30"/>
      <c r="C1251" s="18"/>
      <c r="D1251" s="18"/>
      <c r="E1251" s="18"/>
      <c r="F1251" s="18"/>
      <c r="M1251" s="18"/>
      <c r="N1251" s="18"/>
      <c r="O1251" s="18"/>
      <c r="P1251" s="18"/>
      <c r="Q1251" s="18"/>
      <c r="R1251" s="18"/>
      <c r="S1251" s="18"/>
      <c r="T1251" s="18"/>
      <c r="U1251" s="18"/>
      <c r="V1251" s="18"/>
      <c r="W1251" s="18"/>
      <c r="X1251" s="18"/>
    </row>
    <row r="1252">
      <c r="A1252" s="30"/>
      <c r="B1252" s="30"/>
      <c r="C1252" s="18"/>
      <c r="D1252" s="18"/>
      <c r="E1252" s="18"/>
      <c r="F1252" s="18"/>
      <c r="M1252" s="18"/>
      <c r="N1252" s="18"/>
      <c r="O1252" s="18"/>
      <c r="P1252" s="18"/>
      <c r="Q1252" s="18"/>
      <c r="R1252" s="18"/>
      <c r="S1252" s="18"/>
      <c r="T1252" s="18"/>
      <c r="U1252" s="18"/>
      <c r="V1252" s="18"/>
      <c r="W1252" s="18"/>
      <c r="X1252" s="18"/>
    </row>
    <row r="1253">
      <c r="A1253" s="30"/>
      <c r="B1253" s="30"/>
      <c r="C1253" s="18"/>
      <c r="D1253" s="18"/>
      <c r="E1253" s="18"/>
      <c r="F1253" s="18"/>
      <c r="M1253" s="18"/>
      <c r="N1253" s="18"/>
      <c r="O1253" s="18"/>
      <c r="P1253" s="18"/>
      <c r="Q1253" s="18"/>
      <c r="R1253" s="18"/>
      <c r="S1253" s="18"/>
      <c r="T1253" s="18"/>
      <c r="U1253" s="18"/>
      <c r="V1253" s="18"/>
      <c r="W1253" s="18"/>
      <c r="X1253" s="18"/>
    </row>
    <row r="1254">
      <c r="A1254" s="30"/>
      <c r="B1254" s="30"/>
      <c r="C1254" s="18"/>
      <c r="D1254" s="18"/>
      <c r="E1254" s="18"/>
      <c r="F1254" s="18"/>
      <c r="M1254" s="18"/>
      <c r="N1254" s="18"/>
      <c r="O1254" s="18"/>
      <c r="P1254" s="18"/>
      <c r="Q1254" s="18"/>
      <c r="R1254" s="18"/>
      <c r="S1254" s="18"/>
      <c r="T1254" s="18"/>
      <c r="U1254" s="18"/>
      <c r="V1254" s="18"/>
      <c r="W1254" s="18"/>
      <c r="X1254" s="18"/>
    </row>
    <row r="1255">
      <c r="A1255" s="30"/>
      <c r="B1255" s="30"/>
      <c r="C1255" s="18"/>
      <c r="D1255" s="18"/>
      <c r="E1255" s="18"/>
      <c r="F1255" s="18"/>
      <c r="M1255" s="18"/>
      <c r="N1255" s="18"/>
      <c r="O1255" s="18"/>
      <c r="P1255" s="18"/>
      <c r="Q1255" s="18"/>
      <c r="R1255" s="18"/>
      <c r="S1255" s="18"/>
      <c r="T1255" s="18"/>
      <c r="U1255" s="18"/>
      <c r="V1255" s="18"/>
      <c r="W1255" s="18"/>
      <c r="X1255" s="18"/>
    </row>
    <row r="1256">
      <c r="A1256" s="30"/>
      <c r="B1256" s="30"/>
      <c r="C1256" s="18"/>
      <c r="D1256" s="18"/>
      <c r="E1256" s="18"/>
      <c r="F1256" s="18"/>
      <c r="M1256" s="18"/>
      <c r="N1256" s="18"/>
      <c r="O1256" s="18"/>
      <c r="P1256" s="18"/>
      <c r="Q1256" s="18"/>
      <c r="R1256" s="18"/>
      <c r="S1256" s="18"/>
      <c r="T1256" s="18"/>
      <c r="U1256" s="18"/>
      <c r="V1256" s="18"/>
      <c r="W1256" s="18"/>
      <c r="X1256" s="18"/>
    </row>
    <row r="1257">
      <c r="A1257" s="30"/>
      <c r="B1257" s="30"/>
      <c r="C1257" s="18"/>
      <c r="D1257" s="18"/>
      <c r="E1257" s="18"/>
      <c r="F1257" s="18"/>
      <c r="M1257" s="18"/>
      <c r="N1257" s="18"/>
      <c r="O1257" s="18"/>
      <c r="P1257" s="18"/>
      <c r="Q1257" s="18"/>
      <c r="R1257" s="18"/>
      <c r="S1257" s="18"/>
      <c r="T1257" s="18"/>
      <c r="U1257" s="18"/>
      <c r="V1257" s="18"/>
      <c r="W1257" s="18"/>
      <c r="X1257" s="18"/>
    </row>
    <row r="1258">
      <c r="A1258" s="30"/>
      <c r="B1258" s="30"/>
      <c r="C1258" s="18"/>
      <c r="D1258" s="18"/>
      <c r="E1258" s="18"/>
      <c r="F1258" s="18"/>
      <c r="M1258" s="18"/>
      <c r="N1258" s="18"/>
      <c r="O1258" s="18"/>
      <c r="P1258" s="18"/>
      <c r="Q1258" s="18"/>
      <c r="R1258" s="18"/>
      <c r="S1258" s="18"/>
      <c r="T1258" s="18"/>
      <c r="U1258" s="18"/>
      <c r="V1258" s="18"/>
      <c r="W1258" s="18"/>
      <c r="X1258" s="18"/>
    </row>
    <row r="1259">
      <c r="A1259" s="30"/>
      <c r="B1259" s="30"/>
      <c r="C1259" s="18"/>
      <c r="D1259" s="18"/>
      <c r="E1259" s="18"/>
      <c r="F1259" s="18"/>
      <c r="M1259" s="18"/>
      <c r="N1259" s="18"/>
      <c r="O1259" s="18"/>
      <c r="P1259" s="18"/>
      <c r="Q1259" s="18"/>
      <c r="R1259" s="18"/>
      <c r="S1259" s="18"/>
      <c r="T1259" s="18"/>
      <c r="U1259" s="18"/>
      <c r="V1259" s="18"/>
      <c r="W1259" s="18"/>
      <c r="X1259" s="18"/>
    </row>
    <row r="1260">
      <c r="A1260" s="30"/>
      <c r="B1260" s="30"/>
      <c r="C1260" s="18"/>
      <c r="D1260" s="18"/>
      <c r="E1260" s="18"/>
      <c r="F1260" s="18"/>
      <c r="M1260" s="18"/>
      <c r="N1260" s="18"/>
      <c r="O1260" s="18"/>
      <c r="P1260" s="18"/>
      <c r="Q1260" s="18"/>
      <c r="R1260" s="18"/>
      <c r="S1260" s="18"/>
      <c r="T1260" s="18"/>
      <c r="U1260" s="18"/>
      <c r="V1260" s="18"/>
      <c r="W1260" s="18"/>
      <c r="X1260" s="18"/>
    </row>
    <row r="1261">
      <c r="A1261" s="30"/>
      <c r="B1261" s="30"/>
      <c r="C1261" s="18"/>
      <c r="D1261" s="18"/>
      <c r="E1261" s="18"/>
      <c r="F1261" s="18"/>
      <c r="M1261" s="18"/>
      <c r="N1261" s="18"/>
      <c r="O1261" s="18"/>
      <c r="P1261" s="18"/>
      <c r="Q1261" s="18"/>
      <c r="R1261" s="18"/>
      <c r="S1261" s="18"/>
      <c r="T1261" s="18"/>
      <c r="U1261" s="18"/>
      <c r="V1261" s="18"/>
      <c r="W1261" s="18"/>
      <c r="X1261" s="18"/>
    </row>
  </sheetData>
  <mergeCells count="1">
    <mergeCell ref="G1:L126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1" t="s">
        <v>0</v>
      </c>
      <c r="B1" s="31" t="s">
        <v>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>
      <c r="A2" s="5">
        <v>300230.0</v>
      </c>
      <c r="B2" s="5" t="s">
        <v>409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>
      <c r="A3" s="5">
        <v>300334.0</v>
      </c>
      <c r="B3" s="5" t="s">
        <v>410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>
      <c r="A4" s="5">
        <v>308686.0</v>
      </c>
      <c r="B4" s="5" t="s">
        <v>409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>
      <c r="A5" s="5">
        <v>308709.0</v>
      </c>
      <c r="B5" s="5" t="s">
        <v>409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>
      <c r="A6" s="5">
        <v>308712.0</v>
      </c>
      <c r="B6" s="5" t="s">
        <v>409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>
      <c r="A7" s="5">
        <v>309358.0</v>
      </c>
      <c r="B7" s="5" t="s">
        <v>409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>
      <c r="A8" s="5">
        <v>308752.0</v>
      </c>
      <c r="B8" s="5" t="s">
        <v>409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>
      <c r="A9" s="5">
        <v>308838.0</v>
      </c>
      <c r="B9" s="5" t="s">
        <v>409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>
      <c r="A10" s="5">
        <v>308819.0</v>
      </c>
      <c r="B10" s="5" t="s">
        <v>409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>
      <c r="A11" s="5">
        <v>308850.0</v>
      </c>
      <c r="B11" s="5" t="s">
        <v>409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>
      <c r="A12" s="5">
        <v>308822.0</v>
      </c>
      <c r="B12" s="5" t="s">
        <v>409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>
      <c r="A13" s="5">
        <v>308956.0</v>
      </c>
      <c r="B13" s="5" t="s">
        <v>409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>
      <c r="A14" s="5">
        <v>309040.0</v>
      </c>
      <c r="B14" s="5" t="s">
        <v>409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>
      <c r="A15" s="5">
        <v>309018.0</v>
      </c>
      <c r="B15" s="5" t="s">
        <v>409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>
      <c r="A16" s="5">
        <v>309142.0</v>
      </c>
      <c r="B16" s="5" t="s">
        <v>410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>
      <c r="A17" s="5">
        <v>309189.0</v>
      </c>
      <c r="B17" s="5" t="s">
        <v>409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>
      <c r="A18" s="5">
        <v>309251.0</v>
      </c>
      <c r="B18" s="5" t="s">
        <v>409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>
      <c r="A19" s="5">
        <v>308972.0</v>
      </c>
      <c r="B19" s="5" t="s">
        <v>409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>
      <c r="A20" s="5">
        <v>309609.0</v>
      </c>
      <c r="B20" s="5" t="s">
        <v>409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>
      <c r="A21" s="5">
        <v>309002.0</v>
      </c>
      <c r="B21" s="5" t="s">
        <v>410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>
      <c r="A22" s="5">
        <v>309041.0</v>
      </c>
      <c r="B22" s="5" t="s">
        <v>409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>
      <c r="A23" s="5">
        <v>308812.0</v>
      </c>
      <c r="B23" s="5" t="s">
        <v>410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>
      <c r="A24" s="5">
        <v>309331.0</v>
      </c>
      <c r="B24" s="5" t="s">
        <v>410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>
      <c r="A25" s="5">
        <v>309737.0</v>
      </c>
      <c r="B25" s="5" t="s">
        <v>409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>
      <c r="A26" s="5">
        <v>309501.0</v>
      </c>
      <c r="B26" s="5" t="s">
        <v>409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>
      <c r="A27" s="5">
        <v>309754.0</v>
      </c>
      <c r="B27" s="5" t="s">
        <v>409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>
      <c r="A28" s="5">
        <v>309798.0</v>
      </c>
      <c r="B28" s="5" t="s">
        <v>409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>
      <c r="A29" s="5">
        <v>309542.0</v>
      </c>
      <c r="B29" s="5" t="s">
        <v>410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>
      <c r="A30" s="5">
        <v>309875.0</v>
      </c>
      <c r="B30" s="5" t="s">
        <v>409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>
      <c r="A31" s="5">
        <v>309878.0</v>
      </c>
      <c r="B31" s="5" t="s">
        <v>410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>
      <c r="A32" s="5">
        <v>309590.0</v>
      </c>
      <c r="B32" s="5" t="s">
        <v>410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>
      <c r="A33" s="5">
        <v>309593.0</v>
      </c>
      <c r="B33" s="5" t="s">
        <v>410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>
      <c r="A34" s="5">
        <v>309601.0</v>
      </c>
      <c r="B34" s="5" t="s">
        <v>409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>
      <c r="A35" s="5">
        <v>309617.0</v>
      </c>
      <c r="B35" s="5" t="s">
        <v>409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>
      <c r="A36" s="5">
        <v>310009.0</v>
      </c>
      <c r="B36" s="5" t="s">
        <v>409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>
      <c r="A37" s="5">
        <v>309605.0</v>
      </c>
      <c r="B37" s="5" t="s">
        <v>410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>
      <c r="A38" s="5">
        <v>310154.0</v>
      </c>
      <c r="B38" s="5" t="s">
        <v>409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>
      <c r="A39" s="5">
        <v>310147.0</v>
      </c>
      <c r="B39" s="5" t="s">
        <v>409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>
      <c r="A40" s="5">
        <v>310155.0</v>
      </c>
      <c r="B40" s="5" t="s">
        <v>409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>
      <c r="A41" s="5">
        <v>310182.0</v>
      </c>
      <c r="B41" s="5" t="s">
        <v>409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>
      <c r="A42" s="5">
        <v>309683.0</v>
      </c>
      <c r="B42" s="5" t="s">
        <v>410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>
      <c r="A43" s="5">
        <v>309676.0</v>
      </c>
      <c r="B43" s="5" t="s">
        <v>409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>
      <c r="A44" s="5">
        <v>310268.0</v>
      </c>
      <c r="B44" s="5" t="s">
        <v>409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>
      <c r="A45" s="5">
        <v>310263.0</v>
      </c>
      <c r="B45" s="5" t="s">
        <v>409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>
      <c r="A46" s="5">
        <v>310262.0</v>
      </c>
      <c r="B46" s="5" t="s">
        <v>409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>
      <c r="A47" s="5">
        <v>310258.0</v>
      </c>
      <c r="B47" s="5" t="s">
        <v>409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>
      <c r="A48" s="5">
        <v>310267.0</v>
      </c>
      <c r="B48" s="5" t="s">
        <v>409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>
      <c r="A49" s="5">
        <v>310255.0</v>
      </c>
      <c r="B49" s="5" t="s">
        <v>409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>
      <c r="A50" s="5">
        <v>310331.0</v>
      </c>
      <c r="B50" s="5" t="s">
        <v>410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>
      <c r="A51" s="5">
        <v>309744.0</v>
      </c>
      <c r="B51" s="5" t="s">
        <v>409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  <row r="52">
      <c r="A52" s="5">
        <v>309784.0</v>
      </c>
      <c r="B52" s="5" t="s">
        <v>409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>
      <c r="A53" s="5">
        <v>309785.0</v>
      </c>
      <c r="B53" s="5" t="s">
        <v>409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>
      <c r="A54" s="5">
        <v>309796.0</v>
      </c>
      <c r="B54" s="5" t="s">
        <v>410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>
      <c r="A55" s="5">
        <v>309795.0</v>
      </c>
      <c r="B55" s="5" t="s">
        <v>409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>
      <c r="A56" s="5">
        <v>309805.0</v>
      </c>
      <c r="B56" s="5" t="s">
        <v>409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>
      <c r="A57" s="5">
        <v>309816.0</v>
      </c>
      <c r="B57" s="5" t="s">
        <v>410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</row>
    <row r="58">
      <c r="A58" s="5">
        <v>309831.0</v>
      </c>
      <c r="B58" s="5" t="s">
        <v>410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>
      <c r="A59" s="5">
        <v>309829.0</v>
      </c>
      <c r="B59" s="5" t="s">
        <v>410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</row>
    <row r="60">
      <c r="A60" s="5">
        <v>309808.0</v>
      </c>
      <c r="B60" s="5" t="s">
        <v>409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</row>
    <row r="61">
      <c r="A61" s="5">
        <v>310173.0</v>
      </c>
      <c r="B61" s="5" t="s">
        <v>409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>
      <c r="A62" s="5">
        <v>309854.0</v>
      </c>
      <c r="B62" s="5" t="s">
        <v>409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  <row r="63">
      <c r="A63" s="5">
        <v>309865.0</v>
      </c>
      <c r="B63" s="5" t="s">
        <v>410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  <row r="64">
      <c r="A64" s="5">
        <v>309837.0</v>
      </c>
      <c r="B64" s="5" t="s">
        <v>409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</row>
    <row r="65">
      <c r="A65" s="5">
        <v>310169.0</v>
      </c>
      <c r="B65" s="5" t="s">
        <v>410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</row>
    <row r="66">
      <c r="A66" s="5">
        <v>310496.0</v>
      </c>
      <c r="B66" s="5" t="s">
        <v>409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</row>
    <row r="67">
      <c r="A67" s="5">
        <v>310498.0</v>
      </c>
      <c r="B67" s="5" t="s">
        <v>409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</row>
    <row r="68">
      <c r="A68" s="5">
        <v>310492.0</v>
      </c>
      <c r="B68" s="5" t="s">
        <v>409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</row>
    <row r="69">
      <c r="A69" s="5">
        <v>310493.0</v>
      </c>
      <c r="B69" s="5" t="s">
        <v>409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</row>
    <row r="70">
      <c r="A70" s="5">
        <v>310487.0</v>
      </c>
      <c r="B70" s="5" t="s">
        <v>409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</row>
    <row r="71">
      <c r="A71" s="5">
        <v>310500.0</v>
      </c>
      <c r="B71" s="5" t="s">
        <v>410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</row>
    <row r="72">
      <c r="A72" s="5">
        <v>310486.0</v>
      </c>
      <c r="B72" s="5" t="s">
        <v>410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</row>
    <row r="73">
      <c r="A73" s="5">
        <v>310506.0</v>
      </c>
      <c r="B73" s="5" t="s">
        <v>409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</row>
    <row r="74">
      <c r="A74" s="5">
        <v>309901.0</v>
      </c>
      <c r="B74" s="5" t="s">
        <v>410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</row>
    <row r="75">
      <c r="A75" s="5">
        <v>309894.0</v>
      </c>
      <c r="B75" s="5" t="s">
        <v>410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</row>
    <row r="76">
      <c r="A76" s="5">
        <v>310175.0</v>
      </c>
      <c r="B76" s="5" t="s">
        <v>410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</row>
    <row r="77">
      <c r="A77" s="5">
        <v>309914.0</v>
      </c>
      <c r="B77" s="5" t="s">
        <v>410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</row>
    <row r="78">
      <c r="A78" s="5">
        <v>309725.0</v>
      </c>
      <c r="B78" s="5" t="s">
        <v>410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</row>
    <row r="79">
      <c r="A79" s="5">
        <v>309978.0</v>
      </c>
      <c r="B79" s="5" t="s">
        <v>410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</row>
    <row r="80">
      <c r="A80" s="5">
        <v>309946.0</v>
      </c>
      <c r="B80" s="5" t="s">
        <v>410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</row>
    <row r="81">
      <c r="A81" s="5">
        <v>309975.0</v>
      </c>
      <c r="B81" s="5" t="s">
        <v>410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</row>
    <row r="82">
      <c r="A82" s="5">
        <v>309923.0</v>
      </c>
      <c r="B82" s="5" t="s">
        <v>410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</row>
    <row r="83">
      <c r="A83" s="5">
        <v>309964.0</v>
      </c>
      <c r="B83" s="5" t="s">
        <v>410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</row>
    <row r="84">
      <c r="A84" s="5">
        <v>309967.0</v>
      </c>
      <c r="B84" s="5" t="s">
        <v>410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</row>
    <row r="85">
      <c r="A85" s="5">
        <v>309960.0</v>
      </c>
      <c r="B85" s="5" t="s">
        <v>410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</row>
    <row r="86">
      <c r="A86" s="5">
        <v>309950.0</v>
      </c>
      <c r="B86" s="5" t="s">
        <v>410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</row>
    <row r="87">
      <c r="A87" s="5">
        <v>309952.0</v>
      </c>
      <c r="B87" s="5" t="s">
        <v>410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</row>
    <row r="88">
      <c r="A88" s="5">
        <v>309979.0</v>
      </c>
      <c r="B88" s="5" t="s">
        <v>410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</row>
    <row r="89">
      <c r="A89" s="5">
        <v>309928.0</v>
      </c>
      <c r="B89" s="5" t="s">
        <v>410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</row>
    <row r="90">
      <c r="A90" s="5">
        <v>309963.0</v>
      </c>
      <c r="B90" s="5" t="s">
        <v>410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</row>
    <row r="91">
      <c r="A91" s="5">
        <v>309980.0</v>
      </c>
      <c r="B91" s="5" t="s">
        <v>410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</row>
    <row r="92">
      <c r="A92" s="5">
        <v>309994.0</v>
      </c>
      <c r="B92" s="5" t="s">
        <v>410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>
      <c r="A93" s="5">
        <v>310060.0</v>
      </c>
      <c r="B93" s="5" t="s">
        <v>409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</row>
    <row r="94">
      <c r="A94" s="5">
        <v>310045.0</v>
      </c>
      <c r="B94" s="5" t="s">
        <v>410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</row>
    <row r="95">
      <c r="A95" s="5">
        <v>310037.0</v>
      </c>
      <c r="B95" s="5" t="s">
        <v>410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</row>
    <row r="96">
      <c r="A96" s="5">
        <v>310031.0</v>
      </c>
      <c r="B96" s="5" t="s">
        <v>410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</row>
    <row r="97">
      <c r="A97" s="5">
        <v>310064.0</v>
      </c>
      <c r="B97" s="5" t="s">
        <v>410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</row>
    <row r="98">
      <c r="A98" s="5">
        <v>310065.0</v>
      </c>
      <c r="B98" s="5" t="s">
        <v>410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</row>
    <row r="99">
      <c r="A99" s="5">
        <v>310036.0</v>
      </c>
      <c r="B99" s="5" t="s">
        <v>410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</row>
    <row r="100">
      <c r="A100" s="5">
        <v>310057.0</v>
      </c>
      <c r="B100" s="5" t="s">
        <v>410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</row>
    <row r="101">
      <c r="A101" s="5">
        <v>310067.0</v>
      </c>
      <c r="B101" s="5" t="s">
        <v>410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</row>
    <row r="102">
      <c r="A102" s="5">
        <v>310100.0</v>
      </c>
      <c r="B102" s="5" t="s">
        <v>410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</row>
    <row r="103">
      <c r="A103" s="5">
        <v>310239.0</v>
      </c>
      <c r="B103" s="5" t="s">
        <v>410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</row>
    <row r="104">
      <c r="A104" s="5">
        <v>310232.0</v>
      </c>
      <c r="B104" s="5" t="s">
        <v>410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</row>
    <row r="105">
      <c r="A105" s="5">
        <v>310279.0</v>
      </c>
      <c r="B105" s="5" t="s">
        <v>410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</row>
    <row r="106">
      <c r="A106" s="5">
        <v>310324.0</v>
      </c>
      <c r="B106" s="5" t="s">
        <v>409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</row>
    <row r="107">
      <c r="A107" s="5">
        <v>310293.0</v>
      </c>
      <c r="B107" s="5" t="s">
        <v>410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</row>
    <row r="108">
      <c r="A108" s="5">
        <v>310246.0</v>
      </c>
      <c r="B108" s="5" t="s">
        <v>410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</row>
    <row r="109">
      <c r="A109" s="5">
        <v>310325.0</v>
      </c>
      <c r="B109" s="5" t="s">
        <v>410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</row>
    <row r="110">
      <c r="A110" s="5">
        <v>310673.0</v>
      </c>
      <c r="B110" s="5" t="s">
        <v>409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</row>
    <row r="111">
      <c r="A111" s="5">
        <v>310684.0</v>
      </c>
      <c r="B111" s="5" t="s">
        <v>409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</row>
    <row r="112">
      <c r="A112" s="5">
        <v>310678.0</v>
      </c>
      <c r="B112" s="5" t="s">
        <v>409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</row>
    <row r="113">
      <c r="A113" s="5">
        <v>310668.0</v>
      </c>
      <c r="B113" s="5" t="s">
        <v>409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</row>
    <row r="114">
      <c r="A114" s="5">
        <v>310672.0</v>
      </c>
      <c r="B114" s="5" t="s">
        <v>409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</row>
    <row r="115">
      <c r="A115" s="5">
        <v>310689.0</v>
      </c>
      <c r="B115" s="5" t="s">
        <v>409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</row>
    <row r="116">
      <c r="A116" s="5">
        <v>310288.0</v>
      </c>
      <c r="B116" s="5" t="s">
        <v>410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</row>
    <row r="117">
      <c r="A117" s="5">
        <v>310369.0</v>
      </c>
      <c r="B117" s="5" t="s">
        <v>410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</row>
    <row r="118">
      <c r="A118" s="5">
        <v>310394.0</v>
      </c>
      <c r="B118" s="5" t="s">
        <v>410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</row>
    <row r="119">
      <c r="A119" s="5">
        <v>310372.0</v>
      </c>
      <c r="B119" s="5" t="s">
        <v>410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</row>
    <row r="120">
      <c r="A120" s="5">
        <v>310443.0</v>
      </c>
      <c r="B120" s="5" t="s">
        <v>409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</row>
    <row r="121">
      <c r="A121" s="5">
        <v>310460.0</v>
      </c>
      <c r="B121" s="5" t="s">
        <v>410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</row>
    <row r="122">
      <c r="A122" s="5">
        <v>310572.0</v>
      </c>
      <c r="B122" s="5" t="s">
        <v>409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</row>
    <row r="123">
      <c r="A123" s="5">
        <v>310578.0</v>
      </c>
      <c r="B123" s="5" t="s">
        <v>409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</row>
    <row r="124">
      <c r="A124" s="5">
        <v>310581.0</v>
      </c>
      <c r="B124" s="5" t="s">
        <v>409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</row>
    <row r="125">
      <c r="A125" s="5">
        <v>310615.0</v>
      </c>
      <c r="B125" s="5" t="s">
        <v>409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</row>
    <row r="126">
      <c r="A126" s="5">
        <v>310599.0</v>
      </c>
      <c r="B126" s="5" t="s">
        <v>409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</row>
    <row r="127">
      <c r="A127" s="5">
        <v>310600.0</v>
      </c>
      <c r="B127" s="5" t="s">
        <v>409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</row>
    <row r="128">
      <c r="A128" s="5">
        <v>310605.0</v>
      </c>
      <c r="B128" s="5" t="s">
        <v>409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</row>
    <row r="129">
      <c r="A129" s="5">
        <v>310586.0</v>
      </c>
      <c r="B129" s="5" t="s">
        <v>409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</row>
    <row r="130">
      <c r="A130" s="5">
        <v>310612.0</v>
      </c>
      <c r="B130" s="5" t="s">
        <v>409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</row>
    <row r="131">
      <c r="A131" s="5">
        <v>310628.0</v>
      </c>
      <c r="B131" s="5" t="s">
        <v>409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</row>
    <row r="132">
      <c r="A132" s="5">
        <v>310588.0</v>
      </c>
      <c r="B132" s="5" t="s">
        <v>409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</row>
    <row r="133">
      <c r="A133" s="5">
        <v>310591.0</v>
      </c>
      <c r="B133" s="5" t="s">
        <v>409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</row>
    <row r="134">
      <c r="A134" s="5">
        <v>310606.0</v>
      </c>
      <c r="B134" s="5" t="s">
        <v>409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</row>
    <row r="135">
      <c r="A135" s="5">
        <v>310579.0</v>
      </c>
      <c r="B135" s="5" t="s">
        <v>409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</row>
    <row r="136">
      <c r="A136" s="5">
        <v>310584.0</v>
      </c>
      <c r="B136" s="5" t="s">
        <v>409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</row>
    <row r="137">
      <c r="A137" s="5">
        <v>310564.0</v>
      </c>
      <c r="B137" s="5" t="s">
        <v>409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</row>
    <row r="138">
      <c r="A138" s="5">
        <v>310569.0</v>
      </c>
      <c r="B138" s="5" t="s">
        <v>409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</row>
    <row r="139">
      <c r="A139" s="5">
        <v>310562.0</v>
      </c>
      <c r="B139" s="5" t="s">
        <v>409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</row>
    <row r="140">
      <c r="A140" s="5">
        <v>310563.0</v>
      </c>
      <c r="B140" s="5" t="s">
        <v>409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</row>
    <row r="141">
      <c r="A141" s="5">
        <v>310634.0</v>
      </c>
      <c r="B141" s="5" t="s">
        <v>409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</row>
    <row r="142">
      <c r="A142" s="5">
        <v>310613.0</v>
      </c>
      <c r="B142" s="5" t="s">
        <v>409</v>
      </c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</row>
    <row r="143">
      <c r="A143" s="5">
        <v>310566.0</v>
      </c>
      <c r="B143" s="5" t="s">
        <v>409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</row>
    <row r="144">
      <c r="A144" s="5">
        <v>310616.0</v>
      </c>
      <c r="B144" s="5" t="s">
        <v>409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</row>
    <row r="145">
      <c r="A145" s="5">
        <v>310632.0</v>
      </c>
      <c r="B145" s="5" t="s">
        <v>409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</row>
    <row r="146">
      <c r="A146" s="5">
        <v>310610.0</v>
      </c>
      <c r="B146" s="5" t="s">
        <v>409</v>
      </c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</row>
    <row r="147">
      <c r="A147" s="5">
        <v>310587.0</v>
      </c>
      <c r="B147" s="5" t="s">
        <v>409</v>
      </c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</row>
    <row r="148">
      <c r="A148" s="29">
        <v>308653.0</v>
      </c>
      <c r="B148" s="32" t="s">
        <v>411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</row>
    <row r="149">
      <c r="A149" s="29">
        <v>308679.0</v>
      </c>
      <c r="B149" s="32" t="s">
        <v>411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</row>
    <row r="150">
      <c r="A150" s="29">
        <v>308682.0</v>
      </c>
      <c r="B150" s="32" t="s">
        <v>411</v>
      </c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</row>
    <row r="151">
      <c r="A151" s="29">
        <v>308700.0</v>
      </c>
      <c r="B151" s="32" t="s">
        <v>411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</row>
    <row r="152">
      <c r="A152" s="29">
        <v>308703.0</v>
      </c>
      <c r="B152" s="32" t="s">
        <v>411</v>
      </c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</row>
    <row r="153">
      <c r="A153" s="29">
        <v>308706.0</v>
      </c>
      <c r="B153" s="32" t="s">
        <v>411</v>
      </c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</row>
    <row r="154">
      <c r="A154" s="29">
        <v>308705.0</v>
      </c>
      <c r="B154" s="32" t="s">
        <v>411</v>
      </c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</row>
    <row r="155">
      <c r="A155" s="29">
        <v>308722.0</v>
      </c>
      <c r="B155" s="32" t="s">
        <v>411</v>
      </c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</row>
    <row r="156">
      <c r="A156" s="29">
        <v>308736.0</v>
      </c>
      <c r="B156" s="32" t="s">
        <v>411</v>
      </c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</row>
    <row r="157">
      <c r="A157" s="29">
        <v>308756.0</v>
      </c>
      <c r="B157" s="32" t="s">
        <v>411</v>
      </c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</row>
    <row r="158">
      <c r="A158" s="29">
        <v>308757.0</v>
      </c>
      <c r="B158" s="32" t="s">
        <v>411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</row>
    <row r="159">
      <c r="A159" s="29">
        <v>308761.0</v>
      </c>
      <c r="B159" s="32" t="s">
        <v>411</v>
      </c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</row>
    <row r="160">
      <c r="A160" s="29">
        <v>309272.0</v>
      </c>
      <c r="B160" s="32" t="s">
        <v>411</v>
      </c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</row>
    <row r="161">
      <c r="A161" s="29">
        <v>308787.0</v>
      </c>
      <c r="B161" s="32" t="s">
        <v>411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</row>
    <row r="162">
      <c r="A162" s="29">
        <v>308829.0</v>
      </c>
      <c r="B162" s="32" t="s">
        <v>411</v>
      </c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</row>
    <row r="163">
      <c r="A163" s="29">
        <v>308857.0</v>
      </c>
      <c r="B163" s="32" t="s">
        <v>411</v>
      </c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</row>
    <row r="164">
      <c r="A164" s="29">
        <v>308851.0</v>
      </c>
      <c r="B164" s="32" t="s">
        <v>411</v>
      </c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</row>
    <row r="165">
      <c r="A165" s="29">
        <v>308929.0</v>
      </c>
      <c r="B165" s="32" t="s">
        <v>411</v>
      </c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</row>
    <row r="166">
      <c r="A166" s="29">
        <v>308981.0</v>
      </c>
      <c r="B166" s="32" t="s">
        <v>411</v>
      </c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</row>
    <row r="167">
      <c r="A167" s="29">
        <v>309037.0</v>
      </c>
      <c r="B167" s="32" t="s">
        <v>411</v>
      </c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</row>
    <row r="168">
      <c r="A168" s="29">
        <v>309055.0</v>
      </c>
      <c r="B168" s="32" t="s">
        <v>411</v>
      </c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</row>
    <row r="169">
      <c r="A169" s="29">
        <v>309082.0</v>
      </c>
      <c r="B169" s="32" t="s">
        <v>411</v>
      </c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</row>
    <row r="170">
      <c r="A170" s="29">
        <v>309190.0</v>
      </c>
      <c r="B170" s="32" t="s">
        <v>411</v>
      </c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</row>
    <row r="171">
      <c r="A171" s="29">
        <v>308789.0</v>
      </c>
      <c r="B171" s="32" t="s">
        <v>411</v>
      </c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</row>
    <row r="172">
      <c r="A172" s="29">
        <v>308924.0</v>
      </c>
      <c r="B172" s="32" t="s">
        <v>411</v>
      </c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</row>
    <row r="173">
      <c r="A173" s="29">
        <v>309038.0</v>
      </c>
      <c r="B173" s="32" t="s">
        <v>411</v>
      </c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</row>
    <row r="174">
      <c r="A174" s="28">
        <v>309771.0</v>
      </c>
      <c r="B174" s="33" t="s">
        <v>412</v>
      </c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</row>
    <row r="175">
      <c r="A175" s="28">
        <v>309900.0</v>
      </c>
      <c r="B175" s="33" t="s">
        <v>412</v>
      </c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</row>
    <row r="176">
      <c r="A176" s="28">
        <v>310055.0</v>
      </c>
      <c r="B176" s="33" t="s">
        <v>412</v>
      </c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</row>
    <row r="177">
      <c r="A177" s="28">
        <v>310234.0</v>
      </c>
      <c r="B177" s="33" t="s">
        <v>412</v>
      </c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</row>
    <row r="178">
      <c r="A178" s="28">
        <v>310458.0</v>
      </c>
      <c r="B178" s="33" t="s">
        <v>412</v>
      </c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</row>
    <row r="179">
      <c r="A179" s="28">
        <v>309809.0</v>
      </c>
      <c r="B179" s="33" t="s">
        <v>412</v>
      </c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</row>
    <row r="180">
      <c r="A180" s="28">
        <v>309810.0</v>
      </c>
      <c r="B180" s="33" t="s">
        <v>412</v>
      </c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</row>
    <row r="181">
      <c r="A181" s="28">
        <v>309834.0</v>
      </c>
      <c r="B181" s="33" t="s">
        <v>412</v>
      </c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</row>
    <row r="182">
      <c r="A182" s="28">
        <v>310034.0</v>
      </c>
      <c r="B182" s="33" t="s">
        <v>412</v>
      </c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</row>
    <row r="183">
      <c r="A183" s="28">
        <v>310071.0</v>
      </c>
      <c r="B183" s="33" t="s">
        <v>412</v>
      </c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</row>
    <row r="184">
      <c r="A184" s="28">
        <v>310184.0</v>
      </c>
      <c r="B184" s="33" t="s">
        <v>412</v>
      </c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</row>
    <row r="185">
      <c r="A185" s="28">
        <v>310059.0</v>
      </c>
      <c r="B185" s="33" t="s">
        <v>412</v>
      </c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</row>
    <row r="186">
      <c r="A186" s="28">
        <v>310096.0</v>
      </c>
      <c r="B186" s="33" t="s">
        <v>412</v>
      </c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</row>
    <row r="187">
      <c r="A187" s="28">
        <v>310222.0</v>
      </c>
      <c r="B187" s="33" t="s">
        <v>412</v>
      </c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</row>
    <row r="188">
      <c r="A188" s="28">
        <v>310283.0</v>
      </c>
      <c r="B188" s="33" t="s">
        <v>412</v>
      </c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</row>
    <row r="189">
      <c r="A189" s="28">
        <v>310063.0</v>
      </c>
      <c r="B189" s="33" t="s">
        <v>412</v>
      </c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</row>
    <row r="190">
      <c r="A190" s="28">
        <v>310297.0</v>
      </c>
      <c r="B190" s="33" t="s">
        <v>412</v>
      </c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</row>
    <row r="191">
      <c r="A191" s="28">
        <v>310459.0</v>
      </c>
      <c r="B191" s="33" t="s">
        <v>412</v>
      </c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</row>
    <row r="192">
      <c r="A192" s="28">
        <v>310597.0</v>
      </c>
      <c r="B192" s="33" t="s">
        <v>412</v>
      </c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</row>
    <row r="193">
      <c r="A193" s="28">
        <v>310617.0</v>
      </c>
      <c r="B193" s="33" t="s">
        <v>412</v>
      </c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</row>
    <row r="194">
      <c r="A194" s="28">
        <v>310601.0</v>
      </c>
      <c r="B194" s="33" t="s">
        <v>412</v>
      </c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</row>
    <row r="195">
      <c r="A195" s="28">
        <v>310602.0</v>
      </c>
      <c r="B195" s="33" t="s">
        <v>412</v>
      </c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</row>
    <row r="196">
      <c r="A196" s="28">
        <v>310608.0</v>
      </c>
      <c r="B196" s="33" t="s">
        <v>412</v>
      </c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</row>
    <row r="197">
      <c r="A197" s="28">
        <v>310575.0</v>
      </c>
      <c r="B197" s="33" t="s">
        <v>412</v>
      </c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</row>
    <row r="198">
      <c r="A198" s="28">
        <v>310571.0</v>
      </c>
      <c r="B198" s="33" t="s">
        <v>412</v>
      </c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</row>
    <row r="199">
      <c r="A199" s="28">
        <v>310604.0</v>
      </c>
      <c r="B199" s="33" t="s">
        <v>412</v>
      </c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</row>
    <row r="200">
      <c r="A200" s="29">
        <v>308582.0</v>
      </c>
      <c r="B200" s="32" t="s">
        <v>412</v>
      </c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</row>
    <row r="201">
      <c r="A201" s="29">
        <v>308650.0</v>
      </c>
      <c r="B201" s="32" t="s">
        <v>412</v>
      </c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</row>
    <row r="202">
      <c r="A202" s="29">
        <v>308652.0</v>
      </c>
      <c r="B202" s="32" t="s">
        <v>412</v>
      </c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</row>
    <row r="203">
      <c r="A203" s="29">
        <v>308639.0</v>
      </c>
      <c r="B203" s="32" t="s">
        <v>412</v>
      </c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</row>
    <row r="204">
      <c r="A204" s="29">
        <v>308688.0</v>
      </c>
      <c r="B204" s="32" t="s">
        <v>412</v>
      </c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</row>
    <row r="205">
      <c r="A205" s="29">
        <v>308689.0</v>
      </c>
      <c r="B205" s="32" t="s">
        <v>412</v>
      </c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</row>
    <row r="206">
      <c r="A206" s="29">
        <v>308714.0</v>
      </c>
      <c r="B206" s="32" t="s">
        <v>412</v>
      </c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</row>
    <row r="207">
      <c r="A207" s="29">
        <v>308702.0</v>
      </c>
      <c r="B207" s="32" t="s">
        <v>412</v>
      </c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</row>
    <row r="208">
      <c r="A208" s="29">
        <v>308708.0</v>
      </c>
      <c r="B208" s="32" t="s">
        <v>412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</row>
    <row r="209">
      <c r="A209" s="29">
        <v>308742.0</v>
      </c>
      <c r="B209" s="32" t="s">
        <v>412</v>
      </c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</row>
    <row r="210">
      <c r="A210" s="29">
        <v>308739.0</v>
      </c>
      <c r="B210" s="32" t="s">
        <v>412</v>
      </c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</row>
    <row r="211">
      <c r="A211" s="29">
        <v>308737.0</v>
      </c>
      <c r="B211" s="32" t="s">
        <v>412</v>
      </c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</row>
    <row r="212">
      <c r="A212" s="29">
        <v>308746.0</v>
      </c>
      <c r="B212" s="32" t="s">
        <v>412</v>
      </c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</row>
    <row r="213">
      <c r="A213" s="29">
        <v>308754.0</v>
      </c>
      <c r="B213" s="32" t="s">
        <v>412</v>
      </c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</row>
    <row r="214">
      <c r="A214" s="29">
        <v>308734.0</v>
      </c>
      <c r="B214" s="32" t="s">
        <v>412</v>
      </c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</row>
    <row r="215">
      <c r="A215" s="29">
        <v>308779.0</v>
      </c>
      <c r="B215" s="32" t="s">
        <v>412</v>
      </c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</row>
    <row r="216">
      <c r="A216" s="29">
        <v>308786.0</v>
      </c>
      <c r="B216" s="32" t="s">
        <v>412</v>
      </c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</row>
    <row r="217">
      <c r="A217" s="29">
        <v>308815.0</v>
      </c>
      <c r="B217" s="32" t="s">
        <v>412</v>
      </c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</row>
    <row r="218">
      <c r="A218" s="29">
        <v>308830.0</v>
      </c>
      <c r="B218" s="32" t="s">
        <v>412</v>
      </c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</row>
    <row r="219">
      <c r="A219" s="29">
        <v>308836.0</v>
      </c>
      <c r="B219" s="32" t="s">
        <v>412</v>
      </c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</row>
    <row r="220">
      <c r="A220" s="29">
        <v>308824.0</v>
      </c>
      <c r="B220" s="32" t="s">
        <v>412</v>
      </c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</row>
    <row r="221">
      <c r="A221" s="29">
        <v>308844.0</v>
      </c>
      <c r="B221" s="32" t="s">
        <v>412</v>
      </c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</row>
    <row r="222">
      <c r="A222" s="29">
        <v>308875.0</v>
      </c>
      <c r="B222" s="32" t="s">
        <v>412</v>
      </c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</row>
    <row r="223">
      <c r="A223" s="29">
        <v>308893.0</v>
      </c>
      <c r="B223" s="32" t="s">
        <v>412</v>
      </c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</row>
    <row r="224">
      <c r="A224" s="29">
        <v>308901.0</v>
      </c>
      <c r="B224" s="32" t="s">
        <v>412</v>
      </c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</row>
    <row r="225">
      <c r="A225" s="29">
        <v>308906.0</v>
      </c>
      <c r="B225" s="32" t="s">
        <v>412</v>
      </c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</row>
    <row r="226">
      <c r="A226" s="29">
        <v>308931.0</v>
      </c>
      <c r="B226" s="32" t="s">
        <v>412</v>
      </c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</row>
    <row r="227">
      <c r="A227" s="29">
        <v>308936.0</v>
      </c>
      <c r="B227" s="32" t="s">
        <v>412</v>
      </c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</row>
    <row r="228">
      <c r="A228" s="29">
        <v>308915.0</v>
      </c>
      <c r="B228" s="32" t="s">
        <v>412</v>
      </c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</row>
    <row r="229">
      <c r="A229" s="29">
        <v>308985.0</v>
      </c>
      <c r="B229" s="32" t="s">
        <v>412</v>
      </c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</row>
    <row r="230">
      <c r="A230" s="29">
        <v>308993.0</v>
      </c>
      <c r="B230" s="32" t="s">
        <v>412</v>
      </c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</row>
    <row r="231">
      <c r="A231" s="29">
        <v>309022.0</v>
      </c>
      <c r="B231" s="32" t="s">
        <v>412</v>
      </c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</row>
    <row r="232">
      <c r="A232" s="29">
        <v>309043.0</v>
      </c>
      <c r="B232" s="32" t="s">
        <v>412</v>
      </c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</row>
    <row r="233">
      <c r="A233" s="29">
        <v>309032.0</v>
      </c>
      <c r="B233" s="32" t="s">
        <v>412</v>
      </c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</row>
    <row r="234">
      <c r="A234" s="29">
        <v>309069.0</v>
      </c>
      <c r="B234" s="32" t="s">
        <v>412</v>
      </c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</row>
    <row r="235">
      <c r="A235" s="29">
        <v>309054.0</v>
      </c>
      <c r="B235" s="32" t="s">
        <v>412</v>
      </c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</row>
    <row r="236">
      <c r="A236" s="29">
        <v>309024.0</v>
      </c>
      <c r="B236" s="32" t="s">
        <v>412</v>
      </c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</row>
    <row r="237">
      <c r="A237" s="29">
        <v>309091.0</v>
      </c>
      <c r="B237" s="32" t="s">
        <v>412</v>
      </c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</row>
    <row r="238">
      <c r="A238" s="29">
        <v>309094.0</v>
      </c>
      <c r="B238" s="32" t="s">
        <v>412</v>
      </c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</row>
    <row r="239">
      <c r="A239" s="29">
        <v>309196.0</v>
      </c>
      <c r="B239" s="32" t="s">
        <v>412</v>
      </c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</row>
    <row r="240">
      <c r="A240" s="29">
        <v>309177.0</v>
      </c>
      <c r="B240" s="32" t="s">
        <v>412</v>
      </c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</row>
    <row r="241">
      <c r="A241" s="29">
        <v>309238.0</v>
      </c>
      <c r="B241" s="32" t="s">
        <v>412</v>
      </c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</row>
    <row r="242">
      <c r="A242" s="29">
        <v>308813.0</v>
      </c>
      <c r="B242" s="32" t="s">
        <v>412</v>
      </c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</row>
    <row r="243">
      <c r="A243" s="29">
        <v>309023.0</v>
      </c>
      <c r="B243" s="32" t="s">
        <v>412</v>
      </c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</row>
    <row r="244">
      <c r="A244" s="29">
        <v>309200.0</v>
      </c>
      <c r="B244" s="32" t="s">
        <v>412</v>
      </c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</row>
    <row r="245">
      <c r="A245" s="29">
        <v>308856.0</v>
      </c>
      <c r="B245" s="32" t="s">
        <v>412</v>
      </c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</row>
    <row r="246">
      <c r="A246" s="29">
        <v>309141.0</v>
      </c>
      <c r="B246" s="32" t="s">
        <v>412</v>
      </c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</row>
    <row r="247">
      <c r="A247" s="29">
        <v>309117.0</v>
      </c>
      <c r="B247" s="32" t="s">
        <v>412</v>
      </c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</row>
    <row r="248">
      <c r="A248" s="29">
        <v>309042.0</v>
      </c>
      <c r="B248" s="32" t="s">
        <v>412</v>
      </c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</row>
    <row r="249">
      <c r="A249" s="29">
        <v>309059.0</v>
      </c>
      <c r="B249" s="32" t="s">
        <v>412</v>
      </c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</row>
    <row r="250">
      <c r="A250" s="29">
        <v>309150.0</v>
      </c>
      <c r="B250" s="32" t="s">
        <v>412</v>
      </c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</row>
    <row r="251">
      <c r="A251" s="29">
        <v>308782.0</v>
      </c>
      <c r="B251" s="32" t="s">
        <v>412</v>
      </c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</row>
    <row r="252">
      <c r="A252" s="29">
        <v>308914.0</v>
      </c>
      <c r="B252" s="32" t="s">
        <v>412</v>
      </c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</row>
    <row r="253">
      <c r="A253" s="29">
        <v>309065.0</v>
      </c>
      <c r="B253" s="32" t="s">
        <v>412</v>
      </c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</row>
    <row r="254">
      <c r="A254" s="29">
        <v>308980.0</v>
      </c>
      <c r="B254" s="32" t="s">
        <v>412</v>
      </c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</row>
    <row r="255">
      <c r="A255" s="29">
        <v>309062.0</v>
      </c>
      <c r="B255" s="32" t="s">
        <v>412</v>
      </c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</row>
    <row r="256">
      <c r="A256" s="29">
        <v>309156.0</v>
      </c>
      <c r="B256" s="32" t="s">
        <v>412</v>
      </c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</row>
    <row r="257">
      <c r="A257" s="29">
        <v>309231.0</v>
      </c>
      <c r="B257" s="32" t="s">
        <v>412</v>
      </c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</row>
    <row r="258">
      <c r="A258" s="29">
        <v>309227.0</v>
      </c>
      <c r="B258" s="32" t="s">
        <v>412</v>
      </c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</row>
    <row r="259">
      <c r="A259" s="29">
        <v>309115.0</v>
      </c>
      <c r="B259" s="32" t="s">
        <v>412</v>
      </c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</row>
    <row r="260">
      <c r="A260" s="29">
        <v>309296.0</v>
      </c>
      <c r="B260" s="32" t="s">
        <v>412</v>
      </c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</row>
    <row r="261">
      <c r="A261" s="29">
        <v>309316.0</v>
      </c>
      <c r="B261" s="32" t="s">
        <v>412</v>
      </c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</row>
    <row r="262">
      <c r="A262" s="29">
        <v>309225.0</v>
      </c>
      <c r="B262" s="32" t="s">
        <v>412</v>
      </c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</row>
    <row r="263">
      <c r="A263" s="29">
        <v>309229.0</v>
      </c>
      <c r="B263" s="32" t="s">
        <v>412</v>
      </c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</row>
    <row r="264">
      <c r="A264" s="29">
        <v>309276.0</v>
      </c>
      <c r="B264" s="32" t="s">
        <v>412</v>
      </c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</row>
    <row r="265">
      <c r="A265" s="29">
        <v>309073.0</v>
      </c>
      <c r="B265" s="32" t="s">
        <v>412</v>
      </c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</row>
    <row r="266">
      <c r="A266" s="29">
        <v>309192.0</v>
      </c>
      <c r="B266" s="32" t="s">
        <v>412</v>
      </c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</row>
    <row r="267">
      <c r="A267" s="29">
        <v>309318.0</v>
      </c>
      <c r="B267" s="32" t="s">
        <v>412</v>
      </c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</row>
    <row r="268">
      <c r="A268" s="29">
        <v>309337.0</v>
      </c>
      <c r="B268" s="32" t="s">
        <v>412</v>
      </c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</row>
    <row r="269">
      <c r="A269" s="29">
        <v>309393.0</v>
      </c>
      <c r="B269" s="32" t="s">
        <v>412</v>
      </c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</row>
    <row r="270">
      <c r="A270" s="29">
        <v>309376.0</v>
      </c>
      <c r="B270" s="32" t="s">
        <v>412</v>
      </c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</row>
    <row r="271">
      <c r="A271" s="29">
        <v>309399.0</v>
      </c>
      <c r="B271" s="32" t="s">
        <v>412</v>
      </c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</row>
    <row r="272">
      <c r="A272" s="29">
        <v>309340.0</v>
      </c>
      <c r="B272" s="32" t="s">
        <v>412</v>
      </c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</row>
    <row r="273">
      <c r="A273" s="29">
        <v>309451.0</v>
      </c>
      <c r="B273" s="32" t="s">
        <v>412</v>
      </c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</row>
    <row r="274">
      <c r="A274" s="29">
        <v>309463.0</v>
      </c>
      <c r="B274" s="32" t="s">
        <v>412</v>
      </c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</row>
    <row r="275">
      <c r="A275" s="29">
        <v>308741.0</v>
      </c>
      <c r="B275" s="32" t="s">
        <v>412</v>
      </c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</row>
    <row r="276">
      <c r="A276" s="29">
        <v>309131.0</v>
      </c>
      <c r="B276" s="32" t="s">
        <v>412</v>
      </c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</row>
    <row r="277">
      <c r="A277" s="29">
        <v>309176.0</v>
      </c>
      <c r="B277" s="32" t="s">
        <v>412</v>
      </c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</row>
    <row r="278">
      <c r="A278" s="29">
        <v>309299.0</v>
      </c>
      <c r="B278" s="32" t="s">
        <v>412</v>
      </c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</row>
    <row r="279">
      <c r="A279" s="29">
        <v>309512.0</v>
      </c>
      <c r="B279" s="32" t="s">
        <v>412</v>
      </c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</row>
    <row r="280">
      <c r="A280" s="29">
        <v>309300.0</v>
      </c>
      <c r="B280" s="32" t="s">
        <v>412</v>
      </c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</row>
    <row r="281">
      <c r="A281" s="29">
        <v>309740.0</v>
      </c>
      <c r="B281" s="32" t="s">
        <v>412</v>
      </c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</row>
    <row r="282">
      <c r="A282" s="29">
        <v>309454.0</v>
      </c>
      <c r="B282" s="32" t="s">
        <v>412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</row>
    <row r="283">
      <c r="A283" s="29">
        <v>309503.0</v>
      </c>
      <c r="B283" s="32" t="s">
        <v>412</v>
      </c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</row>
    <row r="284">
      <c r="A284" s="29">
        <v>309477.0</v>
      </c>
      <c r="B284" s="32" t="s">
        <v>412</v>
      </c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</row>
    <row r="285">
      <c r="A285" s="29">
        <v>308842.0</v>
      </c>
      <c r="B285" s="32" t="s">
        <v>412</v>
      </c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</row>
    <row r="286">
      <c r="A286" s="29">
        <v>309469.0</v>
      </c>
      <c r="B286" s="32" t="s">
        <v>412</v>
      </c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</row>
    <row r="287">
      <c r="A287" s="29">
        <v>309505.0</v>
      </c>
      <c r="B287" s="32" t="s">
        <v>412</v>
      </c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</row>
    <row r="288">
      <c r="A288" s="29">
        <v>309510.0</v>
      </c>
      <c r="B288" s="32" t="s">
        <v>412</v>
      </c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</row>
    <row r="289">
      <c r="A289" s="29">
        <v>309500.0</v>
      </c>
      <c r="B289" s="32" t="s">
        <v>412</v>
      </c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</row>
    <row r="290">
      <c r="A290" s="29">
        <v>309502.0</v>
      </c>
      <c r="B290" s="32" t="s">
        <v>412</v>
      </c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</row>
    <row r="291">
      <c r="A291" s="29">
        <v>309499.0</v>
      </c>
      <c r="B291" s="32" t="s">
        <v>412</v>
      </c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</row>
    <row r="292">
      <c r="A292" s="29">
        <v>309511.0</v>
      </c>
      <c r="B292" s="32" t="s">
        <v>412</v>
      </c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</row>
    <row r="293">
      <c r="A293" s="29">
        <v>309498.0</v>
      </c>
      <c r="B293" s="32" t="s">
        <v>412</v>
      </c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</row>
    <row r="294">
      <c r="A294" s="29">
        <v>309509.0</v>
      </c>
      <c r="B294" s="32" t="s">
        <v>412</v>
      </c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</row>
    <row r="295">
      <c r="A295" s="29">
        <v>309508.0</v>
      </c>
      <c r="B295" s="32" t="s">
        <v>412</v>
      </c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</row>
    <row r="296">
      <c r="A296" s="29">
        <v>309890.0</v>
      </c>
      <c r="B296" s="32" t="s">
        <v>412</v>
      </c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</row>
    <row r="297">
      <c r="A297" s="29">
        <v>310144.0</v>
      </c>
      <c r="B297" s="32" t="s">
        <v>412</v>
      </c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</row>
    <row r="298">
      <c r="A298" s="29">
        <v>309201.0</v>
      </c>
      <c r="B298" s="32" t="s">
        <v>412</v>
      </c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</row>
    <row r="299">
      <c r="A299" s="29">
        <v>308922.0</v>
      </c>
      <c r="B299" s="32" t="s">
        <v>412</v>
      </c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</row>
    <row r="300">
      <c r="A300" s="29">
        <v>309183.0</v>
      </c>
      <c r="B300" s="32" t="s">
        <v>412</v>
      </c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</row>
    <row r="301">
      <c r="A301" s="29">
        <v>309151.0</v>
      </c>
      <c r="B301" s="32" t="s">
        <v>412</v>
      </c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</row>
    <row r="302">
      <c r="A302" s="29">
        <v>309457.0</v>
      </c>
      <c r="B302" s="32" t="s">
        <v>412</v>
      </c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</row>
    <row r="303">
      <c r="A303" s="29">
        <v>309473.0</v>
      </c>
      <c r="B303" s="32" t="s">
        <v>412</v>
      </c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</row>
    <row r="304">
      <c r="A304" s="29">
        <v>309877.0</v>
      </c>
      <c r="B304" s="32" t="s">
        <v>412</v>
      </c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</row>
    <row r="305">
      <c r="A305" s="29">
        <v>309458.0</v>
      </c>
      <c r="B305" s="32" t="s">
        <v>412</v>
      </c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</row>
    <row r="306">
      <c r="A306" s="29">
        <v>309453.0</v>
      </c>
      <c r="B306" s="32" t="s">
        <v>412</v>
      </c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</row>
    <row r="307">
      <c r="A307" s="29">
        <v>309540.0</v>
      </c>
      <c r="B307" s="32" t="s">
        <v>412</v>
      </c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</row>
    <row r="308">
      <c r="A308" s="29">
        <v>310183.0</v>
      </c>
      <c r="B308" s="32" t="s">
        <v>412</v>
      </c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</row>
    <row r="309">
      <c r="A309" s="29">
        <v>309294.0</v>
      </c>
      <c r="B309" s="32" t="s">
        <v>412</v>
      </c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</row>
    <row r="310">
      <c r="A310" s="29">
        <v>310142.0</v>
      </c>
      <c r="B310" s="32" t="s">
        <v>412</v>
      </c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</row>
    <row r="311">
      <c r="A311" s="29">
        <v>310187.0</v>
      </c>
      <c r="B311" s="32" t="s">
        <v>412</v>
      </c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</row>
    <row r="312">
      <c r="A312" s="29">
        <v>309507.0</v>
      </c>
      <c r="B312" s="32" t="s">
        <v>412</v>
      </c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</row>
    <row r="313">
      <c r="A313" s="29">
        <v>309564.0</v>
      </c>
      <c r="B313" s="32" t="s">
        <v>412</v>
      </c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</row>
    <row r="314">
      <c r="A314" s="29">
        <v>310181.0</v>
      </c>
      <c r="B314" s="32" t="s">
        <v>412</v>
      </c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</row>
    <row r="315">
      <c r="A315" s="29">
        <v>310185.0</v>
      </c>
      <c r="B315" s="32" t="s">
        <v>412</v>
      </c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</row>
    <row r="316">
      <c r="A316" s="29">
        <v>310256.0</v>
      </c>
      <c r="B316" s="32" t="s">
        <v>412</v>
      </c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</row>
    <row r="317">
      <c r="A317" s="29">
        <v>310265.0</v>
      </c>
      <c r="B317" s="32" t="s">
        <v>412</v>
      </c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</row>
    <row r="318">
      <c r="A318" s="29">
        <v>309604.0</v>
      </c>
      <c r="B318" s="32" t="s">
        <v>412</v>
      </c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</row>
    <row r="319">
      <c r="A319" s="29">
        <v>309599.0</v>
      </c>
      <c r="B319" s="32" t="s">
        <v>412</v>
      </c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</row>
    <row r="320">
      <c r="A320" s="29">
        <v>309613.0</v>
      </c>
      <c r="B320" s="32" t="s">
        <v>412</v>
      </c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</row>
    <row r="321">
      <c r="A321" s="29">
        <v>309304.0</v>
      </c>
      <c r="B321" s="32" t="s">
        <v>412</v>
      </c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</row>
    <row r="322">
      <c r="A322" s="29">
        <v>309594.0</v>
      </c>
      <c r="B322" s="32" t="s">
        <v>412</v>
      </c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</row>
    <row r="323">
      <c r="A323" s="29">
        <v>309602.0</v>
      </c>
      <c r="B323" s="32" t="s">
        <v>412</v>
      </c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</row>
    <row r="324">
      <c r="A324" s="29">
        <v>309596.0</v>
      </c>
      <c r="B324" s="32" t="s">
        <v>412</v>
      </c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</row>
    <row r="325">
      <c r="A325" s="29">
        <v>309615.0</v>
      </c>
      <c r="B325" s="32" t="s">
        <v>412</v>
      </c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</row>
    <row r="326">
      <c r="A326" s="29">
        <v>309677.0</v>
      </c>
      <c r="B326" s="32" t="s">
        <v>412</v>
      </c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</row>
    <row r="327">
      <c r="A327" s="29">
        <v>309670.0</v>
      </c>
      <c r="B327" s="32" t="s">
        <v>412</v>
      </c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</row>
    <row r="328">
      <c r="A328" s="29">
        <v>309724.0</v>
      </c>
      <c r="B328" s="32" t="s">
        <v>412</v>
      </c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</row>
    <row r="329">
      <c r="A329" s="29">
        <v>309856.0</v>
      </c>
      <c r="B329" s="32" t="s">
        <v>412</v>
      </c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</row>
    <row r="330">
      <c r="A330" s="29">
        <v>310269.0</v>
      </c>
      <c r="B330" s="32" t="s">
        <v>412</v>
      </c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</row>
    <row r="331">
      <c r="A331" s="29">
        <v>309838.0</v>
      </c>
      <c r="B331" s="32" t="s">
        <v>412</v>
      </c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</row>
    <row r="332">
      <c r="A332" s="29">
        <v>309672.0</v>
      </c>
      <c r="B332" s="32" t="s">
        <v>412</v>
      </c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</row>
    <row r="333">
      <c r="A333" s="29">
        <v>309730.0</v>
      </c>
      <c r="B333" s="32" t="s">
        <v>412</v>
      </c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</row>
    <row r="334">
      <c r="A334" s="29">
        <v>309715.0</v>
      </c>
      <c r="B334" s="32" t="s">
        <v>412</v>
      </c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</row>
    <row r="335">
      <c r="A335" s="29">
        <v>309713.0</v>
      </c>
      <c r="B335" s="32" t="s">
        <v>412</v>
      </c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</row>
    <row r="336">
      <c r="A336" s="29">
        <v>309506.0</v>
      </c>
      <c r="B336" s="32" t="s">
        <v>412</v>
      </c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</row>
    <row r="337">
      <c r="A337" s="29">
        <v>309775.0</v>
      </c>
      <c r="B337" s="32" t="s">
        <v>412</v>
      </c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</row>
    <row r="338">
      <c r="A338" s="29">
        <v>309786.0</v>
      </c>
      <c r="B338" s="32" t="s">
        <v>412</v>
      </c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</row>
    <row r="339">
      <c r="A339" s="29">
        <v>309888.0</v>
      </c>
      <c r="B339" s="32" t="s">
        <v>412</v>
      </c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</row>
    <row r="340">
      <c r="A340" s="29">
        <v>309597.0</v>
      </c>
      <c r="B340" s="32" t="s">
        <v>412</v>
      </c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</row>
    <row r="341">
      <c r="A341" s="29">
        <v>309178.0</v>
      </c>
      <c r="B341" s="32" t="s">
        <v>412</v>
      </c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</row>
    <row r="342">
      <c r="A342" s="29">
        <v>309329.0</v>
      </c>
      <c r="B342" s="32" t="s">
        <v>412</v>
      </c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</row>
    <row r="343">
      <c r="A343" s="29">
        <v>310238.0</v>
      </c>
      <c r="B343" s="32" t="s">
        <v>412</v>
      </c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</row>
    <row r="344">
      <c r="A344" s="29">
        <v>309722.0</v>
      </c>
      <c r="B344" s="32" t="s">
        <v>412</v>
      </c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</row>
    <row r="345">
      <c r="A345" s="29">
        <v>309780.0</v>
      </c>
      <c r="B345" s="32" t="s">
        <v>412</v>
      </c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</row>
    <row r="346">
      <c r="A346" s="29">
        <v>309787.0</v>
      </c>
      <c r="B346" s="32" t="s">
        <v>412</v>
      </c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</row>
    <row r="347">
      <c r="A347" s="29">
        <v>309958.0</v>
      </c>
      <c r="B347" s="32" t="s">
        <v>412</v>
      </c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</row>
    <row r="348">
      <c r="A348" s="29">
        <v>309788.0</v>
      </c>
      <c r="B348" s="32" t="s">
        <v>412</v>
      </c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</row>
    <row r="349">
      <c r="A349" s="29">
        <v>309791.0</v>
      </c>
      <c r="B349" s="32" t="s">
        <v>412</v>
      </c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</row>
    <row r="350">
      <c r="A350" s="29">
        <v>308866.0</v>
      </c>
      <c r="B350" s="32" t="s">
        <v>412</v>
      </c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</row>
    <row r="351">
      <c r="A351" s="29">
        <v>309779.0</v>
      </c>
      <c r="B351" s="32" t="s">
        <v>412</v>
      </c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</row>
    <row r="352">
      <c r="A352" s="29">
        <v>309792.0</v>
      </c>
      <c r="B352" s="32" t="s">
        <v>412</v>
      </c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</row>
    <row r="353">
      <c r="A353" s="29">
        <v>309833.0</v>
      </c>
      <c r="B353" s="32" t="s">
        <v>412</v>
      </c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</row>
    <row r="354">
      <c r="A354" s="29">
        <v>309819.0</v>
      </c>
      <c r="B354" s="32" t="s">
        <v>412</v>
      </c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</row>
    <row r="355">
      <c r="A355" s="29">
        <v>309863.0</v>
      </c>
      <c r="B355" s="32" t="s">
        <v>412</v>
      </c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</row>
    <row r="356">
      <c r="A356" s="29">
        <v>309729.0</v>
      </c>
      <c r="B356" s="32" t="s">
        <v>412</v>
      </c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</row>
    <row r="357">
      <c r="A357" s="29">
        <v>309755.0</v>
      </c>
      <c r="B357" s="32" t="s">
        <v>412</v>
      </c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</row>
    <row r="358">
      <c r="A358" s="29">
        <v>309717.0</v>
      </c>
      <c r="B358" s="32" t="s">
        <v>412</v>
      </c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</row>
    <row r="359">
      <c r="A359" s="29">
        <v>310054.0</v>
      </c>
      <c r="B359" s="32" t="s">
        <v>412</v>
      </c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</row>
    <row r="360">
      <c r="A360" s="29">
        <v>310244.0</v>
      </c>
      <c r="B360" s="32" t="s">
        <v>412</v>
      </c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</row>
    <row r="361">
      <c r="A361" s="29">
        <v>310225.0</v>
      </c>
      <c r="B361" s="32" t="s">
        <v>412</v>
      </c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</row>
    <row r="362">
      <c r="A362" s="29">
        <v>310252.0</v>
      </c>
      <c r="B362" s="32" t="s">
        <v>412</v>
      </c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</row>
    <row r="363">
      <c r="A363" s="29">
        <v>309781.0</v>
      </c>
      <c r="B363" s="32" t="s">
        <v>412</v>
      </c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</row>
    <row r="364">
      <c r="A364" s="29">
        <v>309815.0</v>
      </c>
      <c r="B364" s="32" t="s">
        <v>412</v>
      </c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</row>
    <row r="365">
      <c r="A365" s="29">
        <v>310073.0</v>
      </c>
      <c r="B365" s="32" t="s">
        <v>412</v>
      </c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</row>
    <row r="366">
      <c r="A366" s="29">
        <v>310237.0</v>
      </c>
      <c r="B366" s="32" t="s">
        <v>412</v>
      </c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</row>
    <row r="367">
      <c r="A367" s="29">
        <v>310189.0</v>
      </c>
      <c r="B367" s="32" t="s">
        <v>412</v>
      </c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</row>
    <row r="368">
      <c r="A368" s="29">
        <v>309904.0</v>
      </c>
      <c r="B368" s="32" t="s">
        <v>412</v>
      </c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</row>
    <row r="369">
      <c r="A369" s="29">
        <v>309906.0</v>
      </c>
      <c r="B369" s="32" t="s">
        <v>412</v>
      </c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</row>
    <row r="370">
      <c r="A370" s="29">
        <v>309905.0</v>
      </c>
      <c r="B370" s="32" t="s">
        <v>412</v>
      </c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</row>
    <row r="371">
      <c r="A371" s="29">
        <v>309986.0</v>
      </c>
      <c r="B371" s="32" t="s">
        <v>412</v>
      </c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</row>
    <row r="372">
      <c r="A372" s="29">
        <v>309987.0</v>
      </c>
      <c r="B372" s="32" t="s">
        <v>412</v>
      </c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</row>
    <row r="373">
      <c r="A373" s="29">
        <v>309934.0</v>
      </c>
      <c r="B373" s="32" t="s">
        <v>412</v>
      </c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</row>
    <row r="374">
      <c r="A374" s="29">
        <v>310040.0</v>
      </c>
      <c r="B374" s="32" t="s">
        <v>412</v>
      </c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</row>
    <row r="375">
      <c r="A375" s="29">
        <v>309860.0</v>
      </c>
      <c r="B375" s="32" t="s">
        <v>412</v>
      </c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</row>
    <row r="376">
      <c r="A376" s="29">
        <v>309925.0</v>
      </c>
      <c r="B376" s="32" t="s">
        <v>412</v>
      </c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</row>
    <row r="377">
      <c r="A377" s="29">
        <v>309961.0</v>
      </c>
      <c r="B377" s="32" t="s">
        <v>412</v>
      </c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</row>
    <row r="378">
      <c r="A378" s="29">
        <v>310042.0</v>
      </c>
      <c r="B378" s="32" t="s">
        <v>412</v>
      </c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</row>
    <row r="379">
      <c r="A379" s="29">
        <v>310081.0</v>
      </c>
      <c r="B379" s="32" t="s">
        <v>412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</row>
    <row r="380">
      <c r="A380" s="29">
        <v>309930.0</v>
      </c>
      <c r="B380" s="32" t="s">
        <v>412</v>
      </c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</row>
    <row r="381">
      <c r="A381" s="29">
        <v>309932.0</v>
      </c>
      <c r="B381" s="32" t="s">
        <v>412</v>
      </c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</row>
    <row r="382">
      <c r="A382" s="29">
        <v>310092.0</v>
      </c>
      <c r="B382" s="32" t="s">
        <v>412</v>
      </c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</row>
    <row r="383">
      <c r="A383" s="29">
        <v>310231.0</v>
      </c>
      <c r="B383" s="32" t="s">
        <v>412</v>
      </c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</row>
    <row r="384">
      <c r="A384" s="29">
        <v>310368.0</v>
      </c>
      <c r="B384" s="32" t="s">
        <v>412</v>
      </c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</row>
    <row r="385">
      <c r="A385" s="29">
        <v>310281.0</v>
      </c>
      <c r="B385" s="32" t="s">
        <v>412</v>
      </c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</row>
    <row r="386">
      <c r="A386" s="29">
        <v>310482.0</v>
      </c>
      <c r="B386" s="32" t="s">
        <v>412</v>
      </c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</row>
    <row r="387">
      <c r="A387" s="29">
        <v>309728.0</v>
      </c>
      <c r="B387" s="32" t="s">
        <v>412</v>
      </c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</row>
    <row r="388">
      <c r="A388" s="29">
        <v>310247.0</v>
      </c>
      <c r="B388" s="32" t="s">
        <v>412</v>
      </c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</row>
    <row r="389">
      <c r="A389" s="30"/>
      <c r="B389" s="30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</row>
    <row r="390">
      <c r="A390" s="30"/>
      <c r="B390" s="30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</row>
    <row r="391">
      <c r="A391" s="30"/>
      <c r="B391" s="30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</row>
    <row r="392">
      <c r="A392" s="30"/>
      <c r="B392" s="30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</row>
    <row r="393">
      <c r="A393" s="30"/>
      <c r="B393" s="30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</row>
    <row r="394">
      <c r="A394" s="30"/>
      <c r="B394" s="30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</row>
    <row r="395">
      <c r="A395" s="30"/>
      <c r="B395" s="30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</row>
    <row r="396">
      <c r="A396" s="30"/>
      <c r="B396" s="30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</row>
    <row r="397">
      <c r="A397" s="30"/>
      <c r="B397" s="30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</row>
    <row r="398">
      <c r="A398" s="30"/>
      <c r="B398" s="30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</row>
    <row r="399">
      <c r="A399" s="30"/>
      <c r="B399" s="30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</row>
    <row r="400">
      <c r="A400" s="30"/>
      <c r="B400" s="30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</row>
    <row r="401">
      <c r="A401" s="30"/>
      <c r="B401" s="30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</row>
    <row r="402">
      <c r="A402" s="30"/>
      <c r="B402" s="30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</row>
    <row r="403">
      <c r="A403" s="30"/>
      <c r="B403" s="30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</row>
    <row r="404">
      <c r="A404" s="30"/>
      <c r="B404" s="30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</row>
    <row r="405">
      <c r="A405" s="30"/>
      <c r="B405" s="30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</row>
    <row r="406">
      <c r="A406" s="30"/>
      <c r="B406" s="30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</row>
    <row r="407">
      <c r="A407" s="30"/>
      <c r="B407" s="30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</row>
    <row r="408">
      <c r="A408" s="30"/>
      <c r="B408" s="30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</row>
    <row r="409">
      <c r="A409" s="30"/>
      <c r="B409" s="30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</row>
    <row r="410">
      <c r="A410" s="30"/>
      <c r="B410" s="30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</row>
    <row r="411">
      <c r="A411" s="30"/>
      <c r="B411" s="30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</row>
    <row r="412">
      <c r="A412" s="30"/>
      <c r="B412" s="30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</row>
    <row r="413">
      <c r="A413" s="30"/>
      <c r="B413" s="30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</row>
    <row r="414">
      <c r="A414" s="30"/>
      <c r="B414" s="30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</row>
    <row r="415">
      <c r="A415" s="30"/>
      <c r="B415" s="30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</row>
    <row r="416">
      <c r="A416" s="30"/>
      <c r="B416" s="30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</row>
    <row r="417">
      <c r="A417" s="30"/>
      <c r="B417" s="30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</row>
    <row r="418">
      <c r="A418" s="30"/>
      <c r="B418" s="30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</row>
    <row r="419">
      <c r="A419" s="30"/>
      <c r="B419" s="30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</row>
    <row r="420">
      <c r="A420" s="30"/>
      <c r="B420" s="30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</row>
    <row r="421">
      <c r="A421" s="30"/>
      <c r="B421" s="30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</row>
    <row r="422">
      <c r="A422" s="30"/>
      <c r="B422" s="30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</row>
    <row r="423">
      <c r="A423" s="30"/>
      <c r="B423" s="30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</row>
    <row r="424">
      <c r="A424" s="30"/>
      <c r="B424" s="30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</row>
    <row r="425">
      <c r="A425" s="30"/>
      <c r="B425" s="30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</row>
    <row r="426">
      <c r="A426" s="30"/>
      <c r="B426" s="30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</row>
    <row r="427">
      <c r="A427" s="30"/>
      <c r="B427" s="30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</row>
    <row r="428">
      <c r="A428" s="30"/>
      <c r="B428" s="30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</row>
    <row r="429">
      <c r="A429" s="30"/>
      <c r="B429" s="30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</row>
    <row r="430">
      <c r="A430" s="30"/>
      <c r="B430" s="30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</row>
    <row r="431">
      <c r="A431" s="30"/>
      <c r="B431" s="30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</row>
    <row r="432">
      <c r="A432" s="30"/>
      <c r="B432" s="30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</row>
    <row r="433">
      <c r="A433" s="30"/>
      <c r="B433" s="30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</row>
    <row r="434">
      <c r="A434" s="30"/>
      <c r="B434" s="30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</row>
    <row r="435">
      <c r="A435" s="30"/>
      <c r="B435" s="30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</row>
    <row r="436">
      <c r="A436" s="30"/>
      <c r="B436" s="30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</row>
    <row r="437">
      <c r="A437" s="30"/>
      <c r="B437" s="30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</row>
    <row r="438">
      <c r="A438" s="30"/>
      <c r="B438" s="30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</row>
    <row r="439">
      <c r="A439" s="30"/>
      <c r="B439" s="30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</row>
    <row r="440">
      <c r="A440" s="30"/>
      <c r="B440" s="30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</row>
    <row r="441">
      <c r="A441" s="30"/>
      <c r="B441" s="30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</row>
    <row r="442">
      <c r="A442" s="30"/>
      <c r="B442" s="30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</row>
    <row r="443">
      <c r="A443" s="30"/>
      <c r="B443" s="30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</row>
    <row r="444">
      <c r="A444" s="30"/>
      <c r="B444" s="30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</row>
    <row r="445">
      <c r="A445" s="30"/>
      <c r="B445" s="30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</row>
    <row r="446">
      <c r="A446" s="30"/>
      <c r="B446" s="30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</row>
    <row r="447">
      <c r="A447" s="30"/>
      <c r="B447" s="30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</row>
    <row r="448">
      <c r="A448" s="30"/>
      <c r="B448" s="30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</row>
    <row r="449">
      <c r="A449" s="30"/>
      <c r="B449" s="30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</row>
    <row r="450">
      <c r="A450" s="30"/>
      <c r="B450" s="30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</row>
    <row r="451">
      <c r="A451" s="30"/>
      <c r="B451" s="30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</row>
    <row r="452">
      <c r="A452" s="30"/>
      <c r="B452" s="30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</row>
    <row r="453">
      <c r="A453" s="30"/>
      <c r="B453" s="30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</row>
    <row r="454">
      <c r="A454" s="30"/>
      <c r="B454" s="30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</row>
    <row r="455">
      <c r="A455" s="30"/>
      <c r="B455" s="30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</row>
    <row r="456">
      <c r="A456" s="30"/>
      <c r="B456" s="30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</row>
    <row r="457">
      <c r="A457" s="30"/>
      <c r="B457" s="30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</row>
    <row r="458">
      <c r="A458" s="30"/>
      <c r="B458" s="30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</row>
    <row r="459">
      <c r="A459" s="30"/>
      <c r="B459" s="30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</row>
    <row r="460">
      <c r="A460" s="30"/>
      <c r="B460" s="30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</row>
    <row r="461">
      <c r="A461" s="30"/>
      <c r="B461" s="30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</row>
    <row r="462">
      <c r="A462" s="30"/>
      <c r="B462" s="30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</row>
    <row r="463">
      <c r="A463" s="30"/>
      <c r="B463" s="30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</row>
    <row r="464">
      <c r="A464" s="30"/>
      <c r="B464" s="30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</row>
    <row r="465">
      <c r="A465" s="30"/>
      <c r="B465" s="30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</row>
    <row r="466">
      <c r="A466" s="30"/>
      <c r="B466" s="30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</row>
    <row r="467">
      <c r="A467" s="30"/>
      <c r="B467" s="30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</row>
    <row r="468">
      <c r="A468" s="30"/>
      <c r="B468" s="30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</row>
    <row r="469">
      <c r="A469" s="30"/>
      <c r="B469" s="30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</row>
    <row r="470">
      <c r="A470" s="30"/>
      <c r="B470" s="30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</row>
    <row r="471">
      <c r="A471" s="30"/>
      <c r="B471" s="30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</row>
    <row r="472">
      <c r="A472" s="30"/>
      <c r="B472" s="30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</row>
    <row r="473">
      <c r="A473" s="30"/>
      <c r="B473" s="30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</row>
    <row r="474">
      <c r="A474" s="30"/>
      <c r="B474" s="30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</row>
    <row r="475">
      <c r="A475" s="30"/>
      <c r="B475" s="30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</row>
    <row r="476">
      <c r="A476" s="30"/>
      <c r="B476" s="30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</row>
    <row r="477">
      <c r="A477" s="30"/>
      <c r="B477" s="30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</row>
    <row r="478">
      <c r="A478" s="30"/>
      <c r="B478" s="30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</row>
    <row r="479">
      <c r="A479" s="30"/>
      <c r="B479" s="30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</row>
    <row r="480">
      <c r="A480" s="30"/>
      <c r="B480" s="30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</row>
    <row r="481">
      <c r="A481" s="30"/>
      <c r="B481" s="30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</row>
    <row r="482">
      <c r="A482" s="30"/>
      <c r="B482" s="30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</row>
    <row r="483">
      <c r="A483" s="30"/>
      <c r="B483" s="30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</row>
    <row r="484">
      <c r="A484" s="30"/>
      <c r="B484" s="30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</row>
    <row r="485">
      <c r="A485" s="30"/>
      <c r="B485" s="30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</row>
    <row r="486">
      <c r="A486" s="30"/>
      <c r="B486" s="30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</row>
    <row r="487">
      <c r="A487" s="30"/>
      <c r="B487" s="30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</row>
    <row r="488">
      <c r="A488" s="30"/>
      <c r="B488" s="30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</row>
    <row r="489">
      <c r="A489" s="30"/>
      <c r="B489" s="30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</row>
    <row r="490">
      <c r="A490" s="30"/>
      <c r="B490" s="30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</row>
    <row r="491">
      <c r="A491" s="30"/>
      <c r="B491" s="30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</row>
    <row r="492">
      <c r="A492" s="30"/>
      <c r="B492" s="30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</row>
    <row r="493">
      <c r="A493" s="30"/>
      <c r="B493" s="30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</row>
    <row r="494">
      <c r="A494" s="30"/>
      <c r="B494" s="30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</row>
    <row r="495">
      <c r="A495" s="30"/>
      <c r="B495" s="30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</row>
    <row r="496">
      <c r="A496" s="30"/>
      <c r="B496" s="30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</row>
    <row r="497">
      <c r="A497" s="30"/>
      <c r="B497" s="30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</row>
    <row r="498">
      <c r="A498" s="30"/>
      <c r="B498" s="30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</row>
    <row r="499">
      <c r="A499" s="30"/>
      <c r="B499" s="30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</row>
    <row r="500">
      <c r="A500" s="30"/>
      <c r="B500" s="30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</row>
    <row r="501">
      <c r="A501" s="30"/>
      <c r="B501" s="30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</row>
    <row r="502">
      <c r="A502" s="30"/>
      <c r="B502" s="30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</row>
    <row r="503">
      <c r="A503" s="30"/>
      <c r="B503" s="30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</row>
    <row r="504">
      <c r="A504" s="30"/>
      <c r="B504" s="30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</row>
    <row r="505">
      <c r="A505" s="30"/>
      <c r="B505" s="30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</row>
    <row r="506">
      <c r="A506" s="30"/>
      <c r="B506" s="30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</row>
    <row r="507">
      <c r="A507" s="30"/>
      <c r="B507" s="30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</row>
    <row r="508">
      <c r="A508" s="30"/>
      <c r="B508" s="30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</row>
    <row r="509">
      <c r="A509" s="30"/>
      <c r="B509" s="30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</row>
    <row r="510">
      <c r="A510" s="30"/>
      <c r="B510" s="30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</row>
    <row r="511">
      <c r="A511" s="30"/>
      <c r="B511" s="30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</row>
    <row r="512">
      <c r="A512" s="30"/>
      <c r="B512" s="30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</row>
    <row r="513">
      <c r="A513" s="30"/>
      <c r="B513" s="30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</row>
    <row r="514">
      <c r="A514" s="30"/>
      <c r="B514" s="30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</row>
    <row r="515">
      <c r="A515" s="30"/>
      <c r="B515" s="30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</row>
    <row r="516">
      <c r="A516" s="30"/>
      <c r="B516" s="30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</row>
    <row r="517">
      <c r="A517" s="30"/>
      <c r="B517" s="30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</row>
    <row r="518">
      <c r="A518" s="30"/>
      <c r="B518" s="30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</row>
    <row r="519">
      <c r="A519" s="30"/>
      <c r="B519" s="30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</row>
    <row r="520">
      <c r="A520" s="30"/>
      <c r="B520" s="30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</row>
    <row r="521">
      <c r="A521" s="30"/>
      <c r="B521" s="30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</row>
    <row r="522">
      <c r="A522" s="30"/>
      <c r="B522" s="30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</row>
    <row r="523">
      <c r="A523" s="30"/>
      <c r="B523" s="30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</row>
    <row r="524">
      <c r="A524" s="30"/>
      <c r="B524" s="30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</row>
    <row r="525">
      <c r="A525" s="30"/>
      <c r="B525" s="30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</row>
    <row r="526">
      <c r="A526" s="30"/>
      <c r="B526" s="30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</row>
    <row r="527">
      <c r="A527" s="30"/>
      <c r="B527" s="30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</row>
    <row r="528">
      <c r="A528" s="30"/>
      <c r="B528" s="30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</row>
    <row r="529">
      <c r="A529" s="30"/>
      <c r="B529" s="30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</row>
    <row r="530">
      <c r="A530" s="30"/>
      <c r="B530" s="30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</row>
    <row r="531">
      <c r="A531" s="30"/>
      <c r="B531" s="30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</row>
    <row r="532">
      <c r="A532" s="30"/>
      <c r="B532" s="30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</row>
    <row r="533">
      <c r="A533" s="30"/>
      <c r="B533" s="30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</row>
    <row r="534">
      <c r="A534" s="30"/>
      <c r="B534" s="30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</row>
    <row r="535">
      <c r="A535" s="30"/>
      <c r="B535" s="30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</row>
    <row r="536">
      <c r="A536" s="30"/>
      <c r="B536" s="30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</row>
    <row r="537">
      <c r="A537" s="30"/>
      <c r="B537" s="30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</row>
    <row r="538">
      <c r="A538" s="30"/>
      <c r="B538" s="30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</row>
    <row r="539">
      <c r="A539" s="30"/>
      <c r="B539" s="30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</row>
    <row r="540">
      <c r="A540" s="30"/>
      <c r="B540" s="30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</row>
    <row r="541">
      <c r="A541" s="30"/>
      <c r="B541" s="30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</row>
    <row r="542">
      <c r="A542" s="30"/>
      <c r="B542" s="30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</row>
    <row r="543">
      <c r="A543" s="30"/>
      <c r="B543" s="30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</row>
    <row r="544">
      <c r="A544" s="30"/>
      <c r="B544" s="30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</row>
    <row r="545">
      <c r="A545" s="30"/>
      <c r="B545" s="30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</row>
    <row r="546">
      <c r="A546" s="30"/>
      <c r="B546" s="30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</row>
    <row r="547">
      <c r="A547" s="30"/>
      <c r="B547" s="30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</row>
    <row r="548">
      <c r="A548" s="30"/>
      <c r="B548" s="30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</row>
    <row r="549">
      <c r="A549" s="30"/>
      <c r="B549" s="30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</row>
    <row r="550">
      <c r="A550" s="30"/>
      <c r="B550" s="30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</row>
    <row r="551">
      <c r="A551" s="30"/>
      <c r="B551" s="30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</row>
    <row r="552">
      <c r="A552" s="30"/>
      <c r="B552" s="30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</row>
    <row r="553">
      <c r="A553" s="30"/>
      <c r="B553" s="30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</row>
    <row r="554">
      <c r="A554" s="30"/>
      <c r="B554" s="30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</row>
    <row r="555">
      <c r="A555" s="30"/>
      <c r="B555" s="30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</row>
    <row r="556">
      <c r="A556" s="30"/>
      <c r="B556" s="30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</row>
    <row r="557">
      <c r="A557" s="30"/>
      <c r="B557" s="30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</row>
    <row r="558">
      <c r="A558" s="30"/>
      <c r="B558" s="30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</row>
    <row r="559">
      <c r="A559" s="30"/>
      <c r="B559" s="30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</row>
    <row r="560">
      <c r="A560" s="30"/>
      <c r="B560" s="30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</row>
    <row r="561">
      <c r="A561" s="30"/>
      <c r="B561" s="30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</row>
    <row r="562">
      <c r="A562" s="30"/>
      <c r="B562" s="30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</row>
    <row r="563">
      <c r="A563" s="30"/>
      <c r="B563" s="30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</row>
    <row r="564">
      <c r="A564" s="30"/>
      <c r="B564" s="30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</row>
    <row r="565">
      <c r="A565" s="30"/>
      <c r="B565" s="30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</row>
    <row r="566">
      <c r="A566" s="30"/>
      <c r="B566" s="30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</row>
    <row r="567">
      <c r="A567" s="30"/>
      <c r="B567" s="30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</row>
    <row r="568">
      <c r="A568" s="30"/>
      <c r="B568" s="30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</row>
    <row r="569">
      <c r="A569" s="30"/>
      <c r="B569" s="30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</row>
    <row r="570">
      <c r="A570" s="30"/>
      <c r="B570" s="30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</row>
    <row r="571">
      <c r="A571" s="30"/>
      <c r="B571" s="30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</row>
    <row r="572">
      <c r="A572" s="30"/>
      <c r="B572" s="30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</row>
    <row r="573">
      <c r="A573" s="30"/>
      <c r="B573" s="30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</row>
    <row r="574">
      <c r="A574" s="30"/>
      <c r="B574" s="30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</row>
    <row r="575">
      <c r="A575" s="30"/>
      <c r="B575" s="30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</row>
    <row r="576">
      <c r="A576" s="30"/>
      <c r="B576" s="30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</row>
    <row r="577">
      <c r="A577" s="30"/>
      <c r="B577" s="30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</row>
    <row r="578">
      <c r="A578" s="30"/>
      <c r="B578" s="30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</row>
    <row r="579">
      <c r="A579" s="30"/>
      <c r="B579" s="30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</row>
    <row r="580">
      <c r="A580" s="30"/>
      <c r="B580" s="30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</row>
    <row r="581">
      <c r="A581" s="30"/>
      <c r="B581" s="30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</row>
    <row r="582">
      <c r="A582" s="30"/>
      <c r="B582" s="30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</row>
    <row r="583">
      <c r="A583" s="30"/>
      <c r="B583" s="30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</row>
    <row r="584">
      <c r="A584" s="30"/>
      <c r="B584" s="30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</row>
    <row r="585">
      <c r="A585" s="30"/>
      <c r="B585" s="30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</row>
    <row r="586">
      <c r="A586" s="30"/>
      <c r="B586" s="30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</row>
    <row r="587">
      <c r="A587" s="30"/>
      <c r="B587" s="30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</row>
    <row r="588">
      <c r="A588" s="30"/>
      <c r="B588" s="30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</row>
    <row r="589">
      <c r="A589" s="30"/>
      <c r="B589" s="30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</row>
    <row r="590">
      <c r="A590" s="30"/>
      <c r="B590" s="30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</row>
    <row r="591">
      <c r="A591" s="30"/>
      <c r="B591" s="30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</row>
    <row r="592">
      <c r="A592" s="30"/>
      <c r="B592" s="30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</row>
    <row r="593">
      <c r="A593" s="30"/>
      <c r="B593" s="30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</row>
    <row r="594">
      <c r="A594" s="30"/>
      <c r="B594" s="30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</row>
    <row r="595">
      <c r="A595" s="30"/>
      <c r="B595" s="30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</row>
    <row r="596">
      <c r="A596" s="30"/>
      <c r="B596" s="30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</row>
    <row r="597">
      <c r="A597" s="30"/>
      <c r="B597" s="30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</row>
    <row r="598">
      <c r="A598" s="30"/>
      <c r="B598" s="30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</row>
    <row r="599">
      <c r="A599" s="30"/>
      <c r="B599" s="30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</row>
    <row r="600">
      <c r="A600" s="30"/>
      <c r="B600" s="30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</row>
    <row r="601">
      <c r="A601" s="30"/>
      <c r="B601" s="30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</row>
    <row r="602">
      <c r="A602" s="30"/>
      <c r="B602" s="30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</row>
    <row r="603">
      <c r="A603" s="30"/>
      <c r="B603" s="30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</row>
    <row r="604">
      <c r="A604" s="30"/>
      <c r="B604" s="30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</row>
    <row r="605">
      <c r="A605" s="30"/>
      <c r="B605" s="30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</row>
    <row r="606">
      <c r="A606" s="30"/>
      <c r="B606" s="30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</row>
    <row r="607">
      <c r="A607" s="30"/>
      <c r="B607" s="30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</row>
    <row r="608">
      <c r="A608" s="30"/>
      <c r="B608" s="30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</row>
    <row r="609">
      <c r="A609" s="30"/>
      <c r="B609" s="30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</row>
    <row r="610">
      <c r="A610" s="30"/>
      <c r="B610" s="30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</row>
    <row r="611">
      <c r="A611" s="30"/>
      <c r="B611" s="30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</row>
    <row r="612">
      <c r="A612" s="30"/>
      <c r="B612" s="30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</row>
    <row r="613">
      <c r="A613" s="30"/>
      <c r="B613" s="30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</row>
    <row r="614">
      <c r="A614" s="30"/>
      <c r="B614" s="30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</row>
    <row r="615">
      <c r="A615" s="30"/>
      <c r="B615" s="30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</row>
    <row r="616">
      <c r="A616" s="30"/>
      <c r="B616" s="30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</row>
    <row r="617">
      <c r="A617" s="30"/>
      <c r="B617" s="30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</row>
    <row r="618">
      <c r="A618" s="30"/>
      <c r="B618" s="30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</row>
    <row r="619">
      <c r="A619" s="30"/>
      <c r="B619" s="30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</row>
    <row r="620">
      <c r="A620" s="30"/>
      <c r="B620" s="30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</row>
    <row r="621">
      <c r="A621" s="30"/>
      <c r="B621" s="30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</row>
    <row r="622">
      <c r="A622" s="30"/>
      <c r="B622" s="30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</row>
    <row r="623">
      <c r="A623" s="30"/>
      <c r="B623" s="30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</row>
    <row r="624">
      <c r="A624" s="30"/>
      <c r="B624" s="30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</row>
    <row r="625">
      <c r="A625" s="30"/>
      <c r="B625" s="30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</row>
    <row r="626">
      <c r="A626" s="30"/>
      <c r="B626" s="30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</row>
    <row r="627">
      <c r="A627" s="30"/>
      <c r="B627" s="30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</row>
    <row r="628">
      <c r="A628" s="30"/>
      <c r="B628" s="30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</row>
    <row r="629">
      <c r="A629" s="30"/>
      <c r="B629" s="30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</row>
    <row r="630">
      <c r="A630" s="30"/>
      <c r="B630" s="30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</row>
    <row r="631">
      <c r="A631" s="30"/>
      <c r="B631" s="30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</row>
    <row r="632">
      <c r="A632" s="30"/>
      <c r="B632" s="30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</row>
    <row r="633">
      <c r="A633" s="30"/>
      <c r="B633" s="30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</row>
    <row r="634">
      <c r="A634" s="30"/>
      <c r="B634" s="30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</row>
    <row r="635">
      <c r="A635" s="30"/>
      <c r="B635" s="30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</row>
    <row r="636">
      <c r="A636" s="30"/>
      <c r="B636" s="30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</row>
    <row r="637">
      <c r="A637" s="30"/>
      <c r="B637" s="30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</row>
    <row r="638">
      <c r="A638" s="30"/>
      <c r="B638" s="30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</row>
    <row r="639">
      <c r="A639" s="30"/>
      <c r="B639" s="30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</row>
    <row r="640">
      <c r="A640" s="30"/>
      <c r="B640" s="30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</row>
    <row r="641">
      <c r="A641" s="30"/>
      <c r="B641" s="30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</row>
    <row r="642">
      <c r="A642" s="30"/>
      <c r="B642" s="30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</row>
    <row r="643">
      <c r="A643" s="30"/>
      <c r="B643" s="30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</row>
    <row r="644">
      <c r="A644" s="30"/>
      <c r="B644" s="30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</row>
    <row r="645">
      <c r="A645" s="30"/>
      <c r="B645" s="30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</row>
    <row r="646">
      <c r="A646" s="30"/>
      <c r="B646" s="30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</row>
    <row r="647">
      <c r="A647" s="30"/>
      <c r="B647" s="30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</row>
    <row r="648">
      <c r="A648" s="30"/>
      <c r="B648" s="30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</row>
    <row r="649">
      <c r="A649" s="30"/>
      <c r="B649" s="30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</row>
    <row r="650">
      <c r="A650" s="30"/>
      <c r="B650" s="30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</row>
    <row r="651">
      <c r="A651" s="30"/>
      <c r="B651" s="30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</row>
    <row r="652">
      <c r="A652" s="30"/>
      <c r="B652" s="30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</row>
    <row r="653">
      <c r="A653" s="30"/>
      <c r="B653" s="30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</row>
    <row r="654">
      <c r="A654" s="30"/>
      <c r="B654" s="30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</row>
    <row r="655">
      <c r="A655" s="30"/>
      <c r="B655" s="30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</row>
    <row r="656">
      <c r="A656" s="30"/>
      <c r="B656" s="30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</row>
    <row r="657">
      <c r="A657" s="30"/>
      <c r="B657" s="30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</row>
    <row r="658">
      <c r="A658" s="30"/>
      <c r="B658" s="30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</row>
    <row r="659">
      <c r="A659" s="30"/>
      <c r="B659" s="30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</row>
    <row r="660">
      <c r="A660" s="30"/>
      <c r="B660" s="30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</row>
    <row r="661">
      <c r="A661" s="30"/>
      <c r="B661" s="30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</row>
    <row r="662">
      <c r="A662" s="30"/>
      <c r="B662" s="30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</row>
    <row r="663">
      <c r="A663" s="30"/>
      <c r="B663" s="30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</row>
    <row r="664">
      <c r="A664" s="30"/>
      <c r="B664" s="30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</row>
    <row r="665">
      <c r="A665" s="30"/>
      <c r="B665" s="30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</row>
    <row r="666">
      <c r="A666" s="30"/>
      <c r="B666" s="30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</row>
    <row r="667">
      <c r="A667" s="30"/>
      <c r="B667" s="30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</row>
    <row r="668">
      <c r="A668" s="30"/>
      <c r="B668" s="30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</row>
    <row r="669">
      <c r="A669" s="30"/>
      <c r="B669" s="30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</row>
    <row r="670">
      <c r="A670" s="30"/>
      <c r="B670" s="30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</row>
    <row r="671">
      <c r="A671" s="30"/>
      <c r="B671" s="30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</row>
    <row r="672">
      <c r="A672" s="30"/>
      <c r="B672" s="30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</row>
    <row r="673">
      <c r="A673" s="30"/>
      <c r="B673" s="30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</row>
    <row r="674">
      <c r="A674" s="30"/>
      <c r="B674" s="30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</row>
    <row r="675">
      <c r="A675" s="30"/>
      <c r="B675" s="30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</row>
    <row r="676">
      <c r="A676" s="30"/>
      <c r="B676" s="30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</row>
    <row r="677">
      <c r="A677" s="30"/>
      <c r="B677" s="30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</row>
    <row r="678">
      <c r="A678" s="30"/>
      <c r="B678" s="30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</row>
    <row r="679">
      <c r="A679" s="30"/>
      <c r="B679" s="30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</row>
    <row r="680">
      <c r="A680" s="30"/>
      <c r="B680" s="30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</row>
    <row r="681">
      <c r="A681" s="30"/>
      <c r="B681" s="30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</row>
    <row r="682">
      <c r="A682" s="30"/>
      <c r="B682" s="30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</row>
    <row r="683">
      <c r="A683" s="30"/>
      <c r="B683" s="30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</row>
    <row r="684">
      <c r="A684" s="30"/>
      <c r="B684" s="30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</row>
    <row r="685">
      <c r="A685" s="30"/>
      <c r="B685" s="30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</row>
    <row r="686">
      <c r="A686" s="30"/>
      <c r="B686" s="30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</row>
    <row r="687">
      <c r="A687" s="30"/>
      <c r="B687" s="30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</row>
    <row r="688">
      <c r="A688" s="30"/>
      <c r="B688" s="30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</row>
    <row r="689">
      <c r="A689" s="30"/>
      <c r="B689" s="30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</row>
    <row r="690">
      <c r="A690" s="30"/>
      <c r="B690" s="30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</row>
    <row r="691">
      <c r="A691" s="30"/>
      <c r="B691" s="30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</row>
    <row r="692">
      <c r="A692" s="30"/>
      <c r="B692" s="30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</row>
    <row r="693">
      <c r="A693" s="30"/>
      <c r="B693" s="30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</row>
    <row r="694">
      <c r="A694" s="30"/>
      <c r="B694" s="30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</row>
    <row r="695">
      <c r="A695" s="30"/>
      <c r="B695" s="30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</row>
    <row r="696">
      <c r="A696" s="30"/>
      <c r="B696" s="30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</row>
    <row r="697">
      <c r="A697" s="30"/>
      <c r="B697" s="30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</row>
    <row r="698">
      <c r="A698" s="30"/>
      <c r="B698" s="30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</row>
    <row r="699">
      <c r="A699" s="30"/>
      <c r="B699" s="30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</row>
    <row r="700">
      <c r="A700" s="30"/>
      <c r="B700" s="30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</row>
    <row r="701">
      <c r="A701" s="30"/>
      <c r="B701" s="30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</row>
    <row r="702">
      <c r="A702" s="30"/>
      <c r="B702" s="30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</row>
    <row r="703">
      <c r="A703" s="30"/>
      <c r="B703" s="30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</row>
    <row r="704">
      <c r="A704" s="30"/>
      <c r="B704" s="30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</row>
    <row r="705">
      <c r="A705" s="30"/>
      <c r="B705" s="30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</row>
    <row r="706">
      <c r="A706" s="30"/>
      <c r="B706" s="30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</row>
    <row r="707">
      <c r="A707" s="30"/>
      <c r="B707" s="30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</row>
    <row r="708">
      <c r="A708" s="30"/>
      <c r="B708" s="30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</row>
    <row r="709">
      <c r="A709" s="30"/>
      <c r="B709" s="30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</row>
    <row r="710">
      <c r="A710" s="30"/>
      <c r="B710" s="30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</row>
    <row r="711">
      <c r="A711" s="30"/>
      <c r="B711" s="30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</row>
    <row r="712">
      <c r="A712" s="30"/>
      <c r="B712" s="30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</row>
    <row r="713">
      <c r="A713" s="30"/>
      <c r="B713" s="30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</row>
    <row r="714">
      <c r="A714" s="30"/>
      <c r="B714" s="30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</row>
    <row r="715">
      <c r="A715" s="30"/>
      <c r="B715" s="30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</row>
    <row r="716">
      <c r="A716" s="30"/>
      <c r="B716" s="30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</row>
    <row r="717">
      <c r="A717" s="30"/>
      <c r="B717" s="30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</row>
    <row r="718">
      <c r="A718" s="30"/>
      <c r="B718" s="30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</row>
    <row r="719">
      <c r="A719" s="30"/>
      <c r="B719" s="30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</row>
    <row r="720">
      <c r="A720" s="30"/>
      <c r="B720" s="30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</row>
    <row r="721">
      <c r="A721" s="30"/>
      <c r="B721" s="30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</row>
    <row r="722">
      <c r="A722" s="30"/>
      <c r="B722" s="30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</row>
    <row r="723">
      <c r="A723" s="30"/>
      <c r="B723" s="30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</row>
    <row r="724">
      <c r="A724" s="30"/>
      <c r="B724" s="30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</row>
    <row r="725">
      <c r="A725" s="30"/>
      <c r="B725" s="30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</row>
    <row r="726">
      <c r="A726" s="30"/>
      <c r="B726" s="30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</row>
    <row r="727">
      <c r="A727" s="30"/>
      <c r="B727" s="30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</row>
    <row r="728">
      <c r="A728" s="30"/>
      <c r="B728" s="30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</row>
    <row r="729">
      <c r="A729" s="30"/>
      <c r="B729" s="30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</row>
    <row r="730">
      <c r="A730" s="30"/>
      <c r="B730" s="30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</row>
    <row r="731">
      <c r="A731" s="30"/>
      <c r="B731" s="30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</row>
    <row r="732">
      <c r="A732" s="30"/>
      <c r="B732" s="30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</row>
    <row r="733">
      <c r="A733" s="30"/>
      <c r="B733" s="30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</row>
    <row r="734">
      <c r="A734" s="30"/>
      <c r="B734" s="30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</row>
    <row r="735">
      <c r="A735" s="30"/>
      <c r="B735" s="30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</row>
    <row r="736">
      <c r="A736" s="30"/>
      <c r="B736" s="30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</row>
    <row r="737">
      <c r="A737" s="30"/>
      <c r="B737" s="30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</row>
    <row r="738">
      <c r="A738" s="30"/>
      <c r="B738" s="30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</row>
    <row r="739">
      <c r="A739" s="30"/>
      <c r="B739" s="30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</row>
    <row r="740">
      <c r="A740" s="30"/>
      <c r="B740" s="30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</row>
    <row r="741">
      <c r="A741" s="30"/>
      <c r="B741" s="30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</row>
    <row r="742">
      <c r="A742" s="30"/>
      <c r="B742" s="30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</row>
    <row r="743">
      <c r="A743" s="30"/>
      <c r="B743" s="30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</row>
    <row r="744">
      <c r="A744" s="30"/>
      <c r="B744" s="30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</row>
    <row r="745">
      <c r="A745" s="30"/>
      <c r="B745" s="30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</row>
    <row r="746">
      <c r="A746" s="30"/>
      <c r="B746" s="30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</row>
    <row r="747">
      <c r="A747" s="30"/>
      <c r="B747" s="30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</row>
    <row r="748">
      <c r="A748" s="30"/>
      <c r="B748" s="30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</row>
    <row r="749">
      <c r="A749" s="30"/>
      <c r="B749" s="30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</row>
    <row r="750">
      <c r="A750" s="30"/>
      <c r="B750" s="30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</row>
    <row r="751">
      <c r="A751" s="30"/>
      <c r="B751" s="30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</row>
    <row r="752">
      <c r="A752" s="30"/>
      <c r="B752" s="30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</row>
    <row r="753">
      <c r="A753" s="30"/>
      <c r="B753" s="30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</row>
    <row r="754">
      <c r="A754" s="30"/>
      <c r="B754" s="30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</row>
    <row r="755">
      <c r="A755" s="30"/>
      <c r="B755" s="30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</row>
    <row r="756">
      <c r="A756" s="30"/>
      <c r="B756" s="30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</row>
    <row r="757">
      <c r="A757" s="30"/>
      <c r="B757" s="30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</row>
    <row r="758">
      <c r="A758" s="30"/>
      <c r="B758" s="30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</row>
    <row r="759">
      <c r="A759" s="30"/>
      <c r="B759" s="30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</row>
    <row r="760">
      <c r="A760" s="30"/>
      <c r="B760" s="30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</row>
    <row r="761">
      <c r="A761" s="30"/>
      <c r="B761" s="30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</row>
    <row r="762">
      <c r="A762" s="30"/>
      <c r="B762" s="30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</row>
    <row r="763">
      <c r="A763" s="30"/>
      <c r="B763" s="30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</row>
    <row r="764">
      <c r="A764" s="30"/>
      <c r="B764" s="30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</row>
    <row r="765">
      <c r="A765" s="30"/>
      <c r="B765" s="30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</row>
    <row r="766">
      <c r="A766" s="30"/>
      <c r="B766" s="30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</row>
    <row r="767">
      <c r="A767" s="30"/>
      <c r="B767" s="30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</row>
    <row r="768">
      <c r="A768" s="30"/>
      <c r="B768" s="30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</row>
    <row r="769">
      <c r="A769" s="30"/>
      <c r="B769" s="30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</row>
    <row r="770">
      <c r="A770" s="30"/>
      <c r="B770" s="30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</row>
    <row r="771">
      <c r="A771" s="30"/>
      <c r="B771" s="30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</row>
    <row r="772">
      <c r="A772" s="30"/>
      <c r="B772" s="30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</row>
    <row r="773">
      <c r="A773" s="30"/>
      <c r="B773" s="30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</row>
    <row r="774">
      <c r="A774" s="30"/>
      <c r="B774" s="30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</row>
    <row r="775">
      <c r="A775" s="30"/>
      <c r="B775" s="30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</row>
    <row r="776">
      <c r="A776" s="30"/>
      <c r="B776" s="30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</row>
    <row r="777">
      <c r="A777" s="30"/>
      <c r="B777" s="30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</row>
    <row r="778">
      <c r="A778" s="30"/>
      <c r="B778" s="30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</row>
    <row r="779">
      <c r="A779" s="30"/>
      <c r="B779" s="30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</row>
    <row r="780">
      <c r="A780" s="30"/>
      <c r="B780" s="30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</row>
    <row r="781">
      <c r="A781" s="30"/>
      <c r="B781" s="30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</row>
    <row r="782">
      <c r="A782" s="30"/>
      <c r="B782" s="30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</row>
    <row r="783">
      <c r="A783" s="30"/>
      <c r="B783" s="30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</row>
    <row r="784">
      <c r="A784" s="30"/>
      <c r="B784" s="30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</row>
    <row r="785">
      <c r="A785" s="30"/>
      <c r="B785" s="30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</row>
    <row r="786">
      <c r="A786" s="30"/>
      <c r="B786" s="30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</row>
    <row r="787">
      <c r="A787" s="30"/>
      <c r="B787" s="30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</row>
    <row r="788">
      <c r="A788" s="30"/>
      <c r="B788" s="30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</row>
    <row r="789">
      <c r="A789" s="30"/>
      <c r="B789" s="30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</row>
    <row r="790">
      <c r="A790" s="30"/>
      <c r="B790" s="30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</row>
    <row r="791">
      <c r="A791" s="30"/>
      <c r="B791" s="30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</row>
    <row r="792">
      <c r="A792" s="30"/>
      <c r="B792" s="30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</row>
    <row r="793">
      <c r="A793" s="30"/>
      <c r="B793" s="30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</row>
    <row r="794">
      <c r="A794" s="30"/>
      <c r="B794" s="30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</row>
    <row r="795">
      <c r="A795" s="30"/>
      <c r="B795" s="30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</row>
    <row r="796">
      <c r="A796" s="30"/>
      <c r="B796" s="30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</row>
    <row r="797">
      <c r="A797" s="30"/>
      <c r="B797" s="30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</row>
    <row r="798">
      <c r="A798" s="30"/>
      <c r="B798" s="30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</row>
    <row r="799">
      <c r="A799" s="30"/>
      <c r="B799" s="30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</row>
    <row r="800">
      <c r="A800" s="30"/>
      <c r="B800" s="30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</row>
    <row r="801">
      <c r="A801" s="30"/>
      <c r="B801" s="30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</row>
    <row r="802">
      <c r="A802" s="30"/>
      <c r="B802" s="30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</row>
    <row r="803">
      <c r="A803" s="30"/>
      <c r="B803" s="30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</row>
    <row r="804">
      <c r="A804" s="30"/>
      <c r="B804" s="30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</row>
    <row r="805">
      <c r="A805" s="30"/>
      <c r="B805" s="30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</row>
    <row r="806">
      <c r="A806" s="30"/>
      <c r="B806" s="30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</row>
    <row r="807">
      <c r="A807" s="30"/>
      <c r="B807" s="30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</row>
    <row r="808">
      <c r="A808" s="30"/>
      <c r="B808" s="30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</row>
    <row r="809">
      <c r="A809" s="30"/>
      <c r="B809" s="30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</row>
    <row r="810">
      <c r="A810" s="30"/>
      <c r="B810" s="30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</row>
    <row r="811">
      <c r="A811" s="30"/>
      <c r="B811" s="30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</row>
    <row r="812">
      <c r="A812" s="30"/>
      <c r="B812" s="30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</row>
    <row r="813">
      <c r="A813" s="30"/>
      <c r="B813" s="30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</row>
    <row r="814">
      <c r="A814" s="30"/>
      <c r="B814" s="30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</row>
    <row r="815">
      <c r="A815" s="30"/>
      <c r="B815" s="30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</row>
    <row r="816">
      <c r="A816" s="30"/>
      <c r="B816" s="30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</row>
    <row r="817">
      <c r="A817" s="30"/>
      <c r="B817" s="30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</row>
    <row r="818">
      <c r="A818" s="30"/>
      <c r="B818" s="30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</row>
    <row r="819">
      <c r="A819" s="30"/>
      <c r="B819" s="30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</row>
    <row r="820">
      <c r="A820" s="30"/>
      <c r="B820" s="30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</row>
    <row r="821">
      <c r="A821" s="30"/>
      <c r="B821" s="30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</row>
    <row r="822">
      <c r="A822" s="30"/>
      <c r="B822" s="30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</row>
    <row r="823">
      <c r="A823" s="30"/>
      <c r="B823" s="30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</row>
    <row r="824">
      <c r="A824" s="30"/>
      <c r="B824" s="30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</row>
    <row r="825">
      <c r="A825" s="30"/>
      <c r="B825" s="30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</row>
    <row r="826">
      <c r="A826" s="30"/>
      <c r="B826" s="30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</row>
    <row r="827">
      <c r="A827" s="30"/>
      <c r="B827" s="30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</row>
    <row r="828">
      <c r="A828" s="30"/>
      <c r="B828" s="30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</row>
    <row r="829">
      <c r="A829" s="30"/>
      <c r="B829" s="30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</row>
    <row r="830">
      <c r="A830" s="30"/>
      <c r="B830" s="30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</row>
    <row r="831">
      <c r="A831" s="30"/>
      <c r="B831" s="30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</row>
    <row r="832">
      <c r="A832" s="30"/>
      <c r="B832" s="30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</row>
    <row r="833">
      <c r="A833" s="30"/>
      <c r="B833" s="30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</row>
    <row r="834">
      <c r="A834" s="30"/>
      <c r="B834" s="30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</row>
    <row r="835">
      <c r="A835" s="30"/>
      <c r="B835" s="30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</row>
    <row r="836">
      <c r="A836" s="30"/>
      <c r="B836" s="30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</row>
    <row r="837">
      <c r="A837" s="30"/>
      <c r="B837" s="30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</row>
    <row r="838">
      <c r="A838" s="30"/>
      <c r="B838" s="30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</row>
    <row r="839">
      <c r="A839" s="30"/>
      <c r="B839" s="30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</row>
    <row r="840">
      <c r="A840" s="30"/>
      <c r="B840" s="30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</row>
    <row r="841">
      <c r="A841" s="30"/>
      <c r="B841" s="30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</row>
    <row r="842">
      <c r="A842" s="30"/>
      <c r="B842" s="30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</row>
    <row r="843">
      <c r="A843" s="30"/>
      <c r="B843" s="30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</row>
    <row r="844">
      <c r="A844" s="30"/>
      <c r="B844" s="30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</row>
    <row r="845">
      <c r="A845" s="30"/>
      <c r="B845" s="30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</row>
    <row r="846">
      <c r="A846" s="30"/>
      <c r="B846" s="30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</row>
    <row r="847">
      <c r="A847" s="30"/>
      <c r="B847" s="30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</row>
    <row r="848">
      <c r="A848" s="30"/>
      <c r="B848" s="30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</row>
    <row r="849">
      <c r="A849" s="30"/>
      <c r="B849" s="30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</row>
    <row r="850">
      <c r="A850" s="30"/>
      <c r="B850" s="30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</row>
    <row r="851">
      <c r="A851" s="30"/>
      <c r="B851" s="30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</row>
    <row r="852">
      <c r="A852" s="30"/>
      <c r="B852" s="30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</row>
    <row r="853">
      <c r="A853" s="30"/>
      <c r="B853" s="30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</row>
    <row r="854">
      <c r="A854" s="30"/>
      <c r="B854" s="30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</row>
    <row r="855">
      <c r="A855" s="30"/>
      <c r="B855" s="30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</row>
    <row r="856">
      <c r="A856" s="30"/>
      <c r="B856" s="30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</row>
    <row r="857">
      <c r="A857" s="30"/>
      <c r="B857" s="30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</row>
    <row r="858">
      <c r="A858" s="30"/>
      <c r="B858" s="30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</row>
    <row r="859">
      <c r="A859" s="30"/>
      <c r="B859" s="30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</row>
    <row r="860">
      <c r="A860" s="30"/>
      <c r="B860" s="30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</row>
    <row r="861">
      <c r="A861" s="30"/>
      <c r="B861" s="30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</row>
    <row r="862">
      <c r="A862" s="30"/>
      <c r="B862" s="30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</row>
    <row r="863">
      <c r="A863" s="30"/>
      <c r="B863" s="30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</row>
    <row r="864">
      <c r="A864" s="30"/>
      <c r="B864" s="30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</row>
    <row r="865">
      <c r="A865" s="30"/>
      <c r="B865" s="30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</row>
    <row r="866">
      <c r="A866" s="30"/>
      <c r="B866" s="30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</row>
    <row r="867">
      <c r="A867" s="30"/>
      <c r="B867" s="30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</row>
    <row r="868">
      <c r="A868" s="30"/>
      <c r="B868" s="30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</row>
    <row r="869">
      <c r="A869" s="30"/>
      <c r="B869" s="30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</row>
    <row r="870">
      <c r="A870" s="30"/>
      <c r="B870" s="30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</row>
    <row r="871">
      <c r="A871" s="30"/>
      <c r="B871" s="30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</row>
    <row r="872">
      <c r="A872" s="30"/>
      <c r="B872" s="30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</row>
    <row r="873">
      <c r="A873" s="30"/>
      <c r="B873" s="30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</row>
    <row r="874">
      <c r="A874" s="30"/>
      <c r="B874" s="30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</row>
    <row r="875">
      <c r="A875" s="30"/>
      <c r="B875" s="30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</row>
    <row r="876">
      <c r="A876" s="30"/>
      <c r="B876" s="30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</row>
    <row r="877">
      <c r="A877" s="30"/>
      <c r="B877" s="30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</row>
    <row r="878">
      <c r="A878" s="30"/>
      <c r="B878" s="30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</row>
    <row r="879">
      <c r="A879" s="30"/>
      <c r="B879" s="30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</row>
    <row r="880">
      <c r="A880" s="30"/>
      <c r="B880" s="30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</row>
    <row r="881">
      <c r="A881" s="30"/>
      <c r="B881" s="30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</row>
    <row r="882">
      <c r="A882" s="30"/>
      <c r="B882" s="30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</row>
    <row r="883">
      <c r="A883" s="30"/>
      <c r="B883" s="30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</row>
    <row r="884">
      <c r="A884" s="30"/>
      <c r="B884" s="30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</row>
    <row r="885">
      <c r="A885" s="30"/>
      <c r="B885" s="30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</row>
    <row r="886">
      <c r="A886" s="30"/>
      <c r="B886" s="30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</row>
    <row r="887">
      <c r="A887" s="30"/>
      <c r="B887" s="30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</row>
    <row r="888">
      <c r="A888" s="30"/>
      <c r="B888" s="30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</row>
    <row r="889">
      <c r="A889" s="30"/>
      <c r="B889" s="30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</row>
    <row r="890">
      <c r="A890" s="30"/>
      <c r="B890" s="30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</row>
    <row r="891">
      <c r="A891" s="30"/>
      <c r="B891" s="30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</row>
    <row r="892">
      <c r="A892" s="30"/>
      <c r="B892" s="30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</row>
    <row r="893">
      <c r="A893" s="30"/>
      <c r="B893" s="30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</row>
    <row r="894">
      <c r="A894" s="30"/>
      <c r="B894" s="30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</row>
    <row r="895">
      <c r="A895" s="30"/>
      <c r="B895" s="30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</row>
    <row r="896">
      <c r="A896" s="30"/>
      <c r="B896" s="30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</row>
    <row r="897">
      <c r="A897" s="30"/>
      <c r="B897" s="30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</row>
    <row r="898">
      <c r="A898" s="30"/>
      <c r="B898" s="30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</row>
    <row r="899">
      <c r="A899" s="30"/>
      <c r="B899" s="30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</row>
    <row r="900">
      <c r="A900" s="30"/>
      <c r="B900" s="30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</row>
    <row r="901">
      <c r="A901" s="30"/>
      <c r="B901" s="30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</row>
    <row r="902">
      <c r="A902" s="30"/>
      <c r="B902" s="30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</row>
    <row r="903">
      <c r="A903" s="30"/>
      <c r="B903" s="30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</row>
    <row r="904">
      <c r="A904" s="30"/>
      <c r="B904" s="30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</row>
    <row r="905">
      <c r="A905" s="30"/>
      <c r="B905" s="30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</row>
    <row r="906">
      <c r="A906" s="30"/>
      <c r="B906" s="30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</row>
    <row r="907">
      <c r="A907" s="30"/>
      <c r="B907" s="30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</row>
    <row r="908">
      <c r="A908" s="30"/>
      <c r="B908" s="30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</row>
    <row r="909">
      <c r="A909" s="30"/>
      <c r="B909" s="30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</row>
    <row r="910">
      <c r="A910" s="30"/>
      <c r="B910" s="30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</row>
    <row r="911">
      <c r="A911" s="30"/>
      <c r="B911" s="30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</row>
    <row r="912">
      <c r="A912" s="30"/>
      <c r="B912" s="30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</row>
    <row r="913">
      <c r="A913" s="30"/>
      <c r="B913" s="30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</row>
    <row r="914">
      <c r="A914" s="30"/>
      <c r="B914" s="30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</row>
    <row r="915">
      <c r="A915" s="30"/>
      <c r="B915" s="30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</row>
    <row r="916">
      <c r="A916" s="30"/>
      <c r="B916" s="30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</row>
    <row r="917">
      <c r="A917" s="30"/>
      <c r="B917" s="30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</row>
    <row r="918">
      <c r="A918" s="30"/>
      <c r="B918" s="30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</row>
    <row r="919">
      <c r="A919" s="30"/>
      <c r="B919" s="30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</row>
    <row r="920">
      <c r="A920" s="30"/>
      <c r="B920" s="30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</row>
    <row r="921">
      <c r="A921" s="30"/>
      <c r="B921" s="30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</row>
    <row r="922">
      <c r="A922" s="30"/>
      <c r="B922" s="30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</row>
    <row r="923">
      <c r="A923" s="30"/>
      <c r="B923" s="30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</row>
    <row r="924">
      <c r="A924" s="30"/>
      <c r="B924" s="30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</row>
    <row r="925">
      <c r="A925" s="30"/>
      <c r="B925" s="30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</row>
    <row r="926">
      <c r="A926" s="30"/>
      <c r="B926" s="30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</row>
    <row r="927">
      <c r="A927" s="30"/>
      <c r="B927" s="30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</row>
    <row r="928">
      <c r="A928" s="30"/>
      <c r="B928" s="30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</row>
    <row r="929">
      <c r="A929" s="30"/>
      <c r="B929" s="30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</row>
    <row r="930">
      <c r="A930" s="30"/>
      <c r="B930" s="30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</row>
    <row r="931">
      <c r="A931" s="30"/>
      <c r="B931" s="30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</row>
    <row r="932">
      <c r="A932" s="30"/>
      <c r="B932" s="30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</row>
    <row r="933">
      <c r="A933" s="30"/>
      <c r="B933" s="30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</row>
    <row r="934">
      <c r="A934" s="30"/>
      <c r="B934" s="30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</row>
    <row r="935">
      <c r="A935" s="30"/>
      <c r="B935" s="30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</row>
    <row r="936">
      <c r="A936" s="30"/>
      <c r="B936" s="30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</row>
    <row r="937">
      <c r="A937" s="30"/>
      <c r="B937" s="30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</row>
    <row r="938">
      <c r="A938" s="30"/>
      <c r="B938" s="30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</row>
    <row r="939">
      <c r="A939" s="30"/>
      <c r="B939" s="30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</row>
    <row r="940">
      <c r="A940" s="30"/>
      <c r="B940" s="30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</row>
    <row r="941">
      <c r="A941" s="30"/>
      <c r="B941" s="30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</row>
    <row r="942">
      <c r="A942" s="30"/>
      <c r="B942" s="30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</row>
    <row r="943">
      <c r="A943" s="30"/>
      <c r="B943" s="30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</row>
    <row r="944">
      <c r="A944" s="30"/>
      <c r="B944" s="30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</row>
    <row r="945">
      <c r="A945" s="30"/>
      <c r="B945" s="30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</row>
    <row r="946">
      <c r="A946" s="30"/>
      <c r="B946" s="30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</row>
    <row r="947">
      <c r="A947" s="30"/>
      <c r="B947" s="30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</row>
    <row r="948">
      <c r="A948" s="30"/>
      <c r="B948" s="30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</row>
    <row r="949">
      <c r="A949" s="30"/>
      <c r="B949" s="30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</row>
    <row r="950">
      <c r="A950" s="30"/>
      <c r="B950" s="30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</row>
    <row r="951">
      <c r="A951" s="30"/>
      <c r="B951" s="30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</row>
    <row r="952">
      <c r="A952" s="30"/>
      <c r="B952" s="30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</row>
    <row r="953">
      <c r="A953" s="30"/>
      <c r="B953" s="30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</row>
    <row r="954">
      <c r="A954" s="30"/>
      <c r="B954" s="30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</row>
    <row r="955">
      <c r="A955" s="30"/>
      <c r="B955" s="30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</row>
    <row r="956">
      <c r="A956" s="30"/>
      <c r="B956" s="30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</row>
    <row r="957">
      <c r="A957" s="30"/>
      <c r="B957" s="30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</row>
    <row r="958">
      <c r="A958" s="30"/>
      <c r="B958" s="30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</row>
    <row r="959">
      <c r="A959" s="30"/>
      <c r="B959" s="30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</row>
    <row r="960">
      <c r="A960" s="30"/>
      <c r="B960" s="30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</row>
    <row r="961">
      <c r="A961" s="30"/>
      <c r="B961" s="30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</row>
    <row r="962">
      <c r="A962" s="30"/>
      <c r="B962" s="30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</row>
    <row r="963">
      <c r="A963" s="30"/>
      <c r="B963" s="30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</row>
    <row r="964">
      <c r="A964" s="30"/>
      <c r="B964" s="30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</row>
    <row r="965">
      <c r="A965" s="30"/>
      <c r="B965" s="30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</row>
    <row r="966">
      <c r="A966" s="30"/>
      <c r="B966" s="30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</row>
    <row r="967">
      <c r="A967" s="30"/>
      <c r="B967" s="30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</row>
    <row r="968">
      <c r="A968" s="30"/>
      <c r="B968" s="30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</row>
    <row r="969">
      <c r="A969" s="30"/>
      <c r="B969" s="30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</row>
    <row r="970">
      <c r="A970" s="30"/>
      <c r="B970" s="30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</row>
    <row r="971">
      <c r="A971" s="30"/>
      <c r="B971" s="30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</row>
    <row r="972">
      <c r="A972" s="30"/>
      <c r="B972" s="30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</row>
    <row r="973">
      <c r="A973" s="30"/>
      <c r="B973" s="30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</row>
    <row r="974">
      <c r="A974" s="30"/>
      <c r="B974" s="30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</row>
    <row r="975">
      <c r="A975" s="30"/>
      <c r="B975" s="30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</row>
    <row r="976">
      <c r="A976" s="30"/>
      <c r="B976" s="30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</row>
    <row r="977">
      <c r="A977" s="30"/>
      <c r="B977" s="30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</row>
    <row r="978">
      <c r="A978" s="30"/>
      <c r="B978" s="30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</row>
    <row r="979">
      <c r="A979" s="30"/>
      <c r="B979" s="30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</row>
    <row r="980">
      <c r="A980" s="30"/>
      <c r="B980" s="30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</row>
    <row r="981">
      <c r="A981" s="30"/>
      <c r="B981" s="30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</row>
    <row r="982">
      <c r="A982" s="30"/>
      <c r="B982" s="30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</row>
    <row r="983">
      <c r="A983" s="30"/>
      <c r="B983" s="30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</row>
    <row r="984">
      <c r="A984" s="30"/>
      <c r="B984" s="30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</row>
    <row r="985">
      <c r="A985" s="30"/>
      <c r="B985" s="30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</row>
    <row r="986">
      <c r="A986" s="30"/>
      <c r="B986" s="30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</row>
    <row r="987">
      <c r="A987" s="30"/>
      <c r="B987" s="30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</row>
    <row r="988">
      <c r="A988" s="30"/>
      <c r="B988" s="30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</row>
    <row r="989">
      <c r="A989" s="30"/>
      <c r="B989" s="30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</row>
    <row r="990">
      <c r="A990" s="30"/>
      <c r="B990" s="30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</row>
    <row r="991">
      <c r="A991" s="30"/>
      <c r="B991" s="30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</row>
    <row r="992">
      <c r="A992" s="30"/>
      <c r="B992" s="30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</row>
    <row r="993">
      <c r="A993" s="30"/>
      <c r="B993" s="30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</row>
    <row r="994">
      <c r="A994" s="30"/>
      <c r="B994" s="30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</row>
    <row r="995">
      <c r="A995" s="30"/>
      <c r="B995" s="30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</row>
    <row r="996">
      <c r="A996" s="30"/>
      <c r="B996" s="30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</row>
    <row r="997">
      <c r="A997" s="30"/>
      <c r="B997" s="30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</row>
    <row r="998">
      <c r="A998" s="30"/>
      <c r="B998" s="30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</row>
    <row r="999">
      <c r="A999" s="30"/>
      <c r="B999" s="30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</row>
    <row r="1000">
      <c r="A1000" s="30"/>
      <c r="B1000" s="30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4" t="s">
        <v>0</v>
      </c>
      <c r="B1" s="1" t="s">
        <v>413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</row>
    <row r="2">
      <c r="A2" s="32">
        <v>308653.0</v>
      </c>
      <c r="B2" s="23">
        <v>1.0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>
      <c r="A3" s="29">
        <v>308679.0</v>
      </c>
      <c r="B3" s="23">
        <v>2.0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>
      <c r="A4" s="29">
        <v>308682.0</v>
      </c>
      <c r="B4" s="23">
        <v>3.0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>
      <c r="A5" s="29">
        <v>308700.0</v>
      </c>
      <c r="B5" s="23">
        <v>4.0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>
      <c r="A6" s="29">
        <v>308703.0</v>
      </c>
      <c r="B6" s="23">
        <v>5.0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>
      <c r="A7" s="29">
        <v>308706.0</v>
      </c>
      <c r="B7" s="23">
        <v>6.0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>
      <c r="A8" s="29">
        <v>308705.0</v>
      </c>
      <c r="B8" s="23">
        <v>7.0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>
      <c r="A9" s="29">
        <v>308722.0</v>
      </c>
      <c r="B9" s="23">
        <v>8.0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>
      <c r="A10" s="29">
        <v>308736.0</v>
      </c>
      <c r="B10" s="23">
        <v>9.0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>
      <c r="A11" s="29">
        <v>308756.0</v>
      </c>
      <c r="B11" s="23">
        <v>10.0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>
      <c r="A12" s="29">
        <v>308757.0</v>
      </c>
      <c r="B12" s="23">
        <v>11.0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>
      <c r="A13" s="29">
        <v>308761.0</v>
      </c>
      <c r="B13" s="23">
        <v>12.0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>
      <c r="A14" s="29">
        <v>309272.0</v>
      </c>
      <c r="B14" s="23">
        <v>13.0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>
      <c r="A15" s="29">
        <v>308787.0</v>
      </c>
      <c r="B15" s="23">
        <v>14.0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>
      <c r="A16" s="29">
        <v>308829.0</v>
      </c>
      <c r="B16" s="23">
        <v>15.0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>
      <c r="A17" s="29">
        <v>308857.0</v>
      </c>
      <c r="B17" s="23">
        <v>16.0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>
      <c r="A18" s="29">
        <v>308851.0</v>
      </c>
      <c r="B18" s="23">
        <v>17.0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>
      <c r="A19" s="29">
        <v>308929.0</v>
      </c>
      <c r="B19" s="23">
        <v>18.0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>
      <c r="A20" s="29">
        <v>308981.0</v>
      </c>
      <c r="B20" s="23">
        <v>19.0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>
      <c r="A21" s="29">
        <v>309037.0</v>
      </c>
      <c r="B21" s="23">
        <v>20.0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>
      <c r="A22" s="29">
        <v>309055.0</v>
      </c>
      <c r="B22" s="23">
        <v>21.0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>
      <c r="A23" s="29">
        <v>309082.0</v>
      </c>
      <c r="B23" s="23">
        <v>22.0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>
      <c r="A24" s="29">
        <v>309190.0</v>
      </c>
      <c r="B24" s="23">
        <v>23.0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>
      <c r="A25" s="29">
        <v>308789.0</v>
      </c>
      <c r="B25" s="23">
        <v>24.0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>
      <c r="A26" s="29">
        <v>308924.0</v>
      </c>
      <c r="B26" s="23">
        <v>25.0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>
      <c r="A27" s="29">
        <v>309038.0</v>
      </c>
      <c r="B27" s="23">
        <v>26.0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>
      <c r="A28" s="29">
        <v>308582.0</v>
      </c>
      <c r="B28" s="23">
        <v>27.0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>
      <c r="A29" s="29">
        <v>308650.0</v>
      </c>
      <c r="B29" s="23">
        <v>28.0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>
      <c r="A30" s="29">
        <v>308652.0</v>
      </c>
      <c r="B30" s="23">
        <v>29.0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>
      <c r="A31" s="29">
        <v>308639.0</v>
      </c>
      <c r="B31" s="23">
        <v>30.0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>
      <c r="A32" s="29">
        <v>308688.0</v>
      </c>
      <c r="B32" s="23">
        <v>31.0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>
      <c r="A33" s="29">
        <v>308689.0</v>
      </c>
      <c r="B33" s="23">
        <v>32.0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>
      <c r="A34" s="29">
        <v>308714.0</v>
      </c>
      <c r="B34" s="23">
        <v>33.0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>
      <c r="A35" s="29">
        <v>308702.0</v>
      </c>
      <c r="B35" s="23">
        <v>34.0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>
      <c r="A36" s="29">
        <v>308708.0</v>
      </c>
      <c r="B36" s="23">
        <v>35.0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</row>
    <row r="37">
      <c r="A37" s="29">
        <v>308742.0</v>
      </c>
      <c r="B37" s="23">
        <v>36.0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>
      <c r="A38" s="29">
        <v>308739.0</v>
      </c>
      <c r="B38" s="23">
        <v>37.0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>
      <c r="A39" s="29">
        <v>308737.0</v>
      </c>
      <c r="B39" s="23">
        <v>38.0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>
      <c r="A40" s="29">
        <v>308746.0</v>
      </c>
      <c r="B40" s="23">
        <v>39.0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>
      <c r="A41" s="29">
        <v>308754.0</v>
      </c>
      <c r="B41" s="23">
        <v>40.0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>
      <c r="A42" s="29">
        <v>308734.0</v>
      </c>
      <c r="B42" s="23">
        <v>41.0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>
      <c r="A43" s="29">
        <v>308779.0</v>
      </c>
      <c r="B43" s="23">
        <v>42.0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>
      <c r="A44" s="29">
        <v>308786.0</v>
      </c>
      <c r="B44" s="23">
        <v>43.0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>
      <c r="A45" s="29">
        <v>308815.0</v>
      </c>
      <c r="B45" s="23">
        <v>44.0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>
      <c r="A46" s="29">
        <v>308830.0</v>
      </c>
      <c r="B46" s="23">
        <v>45.0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>
      <c r="A47" s="29">
        <v>308836.0</v>
      </c>
      <c r="B47" s="23">
        <v>46.0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</row>
    <row r="48">
      <c r="A48" s="29">
        <v>308824.0</v>
      </c>
      <c r="B48" s="23">
        <v>47.0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</row>
    <row r="49">
      <c r="A49" s="29">
        <v>308844.0</v>
      </c>
      <c r="B49" s="23">
        <v>48.0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>
      <c r="A50" s="29">
        <v>308875.0</v>
      </c>
      <c r="B50" s="23">
        <v>49.0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</row>
    <row r="51">
      <c r="A51" s="29">
        <v>308893.0</v>
      </c>
      <c r="B51" s="23">
        <v>50.0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</row>
    <row r="52">
      <c r="A52" s="29">
        <v>308901.0</v>
      </c>
      <c r="B52" s="23">
        <v>51.0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</row>
    <row r="53">
      <c r="A53" s="29">
        <v>308906.0</v>
      </c>
      <c r="B53" s="23">
        <v>52.0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</row>
    <row r="54">
      <c r="A54" s="29">
        <v>308931.0</v>
      </c>
      <c r="B54" s="23">
        <v>53.0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</row>
    <row r="55">
      <c r="A55" s="29">
        <v>308936.0</v>
      </c>
      <c r="B55" s="23">
        <v>54.0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</row>
    <row r="56">
      <c r="A56" s="29">
        <v>308915.0</v>
      </c>
      <c r="B56" s="23">
        <v>55.0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</row>
    <row r="57">
      <c r="A57" s="29">
        <v>308985.0</v>
      </c>
      <c r="B57" s="23">
        <v>56.0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</row>
    <row r="58">
      <c r="A58" s="29">
        <v>308993.0</v>
      </c>
      <c r="B58" s="23">
        <v>57.0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</row>
    <row r="59">
      <c r="A59" s="29">
        <v>309022.0</v>
      </c>
      <c r="B59" s="23">
        <v>58.0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</row>
    <row r="60">
      <c r="A60" s="29">
        <v>309043.0</v>
      </c>
      <c r="B60" s="23">
        <v>59.0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</row>
    <row r="61">
      <c r="A61" s="29">
        <v>309032.0</v>
      </c>
      <c r="B61" s="23">
        <v>60.0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</row>
    <row r="62">
      <c r="A62" s="29">
        <v>309069.0</v>
      </c>
      <c r="B62" s="23">
        <v>61.0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</row>
    <row r="63">
      <c r="A63" s="29">
        <v>309054.0</v>
      </c>
      <c r="B63" s="23">
        <v>62.0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</row>
    <row r="64">
      <c r="A64" s="29">
        <v>309024.0</v>
      </c>
      <c r="B64" s="23">
        <v>63.0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</row>
    <row r="65">
      <c r="A65" s="29">
        <v>309091.0</v>
      </c>
      <c r="B65" s="23">
        <v>64.0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</row>
    <row r="66">
      <c r="A66" s="29">
        <v>309094.0</v>
      </c>
      <c r="B66" s="23">
        <v>65.0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</row>
    <row r="67">
      <c r="A67" s="29">
        <v>309196.0</v>
      </c>
      <c r="B67" s="23">
        <v>66.0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</row>
    <row r="68">
      <c r="A68" s="29">
        <v>309177.0</v>
      </c>
      <c r="B68" s="23">
        <v>67.0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</row>
    <row r="69">
      <c r="A69" s="29">
        <v>309238.0</v>
      </c>
      <c r="B69" s="23">
        <v>68.0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</row>
    <row r="70">
      <c r="A70" s="29">
        <v>308813.0</v>
      </c>
      <c r="B70" s="23">
        <v>69.0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</row>
    <row r="71">
      <c r="A71" s="29">
        <v>309023.0</v>
      </c>
      <c r="B71" s="23">
        <v>70.0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</row>
    <row r="72">
      <c r="A72" s="29">
        <v>309200.0</v>
      </c>
      <c r="B72" s="23">
        <v>71.0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</row>
    <row r="73">
      <c r="A73" s="29">
        <v>308856.0</v>
      </c>
      <c r="B73" s="23">
        <v>72.0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</row>
    <row r="74">
      <c r="A74" s="29">
        <v>309141.0</v>
      </c>
      <c r="B74" s="23">
        <v>73.0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</row>
    <row r="75">
      <c r="A75" s="29">
        <v>309117.0</v>
      </c>
      <c r="B75" s="23">
        <v>74.0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</row>
    <row r="76">
      <c r="A76" s="29">
        <v>309042.0</v>
      </c>
      <c r="B76" s="23">
        <v>75.0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</row>
    <row r="77">
      <c r="A77" s="29">
        <v>309059.0</v>
      </c>
      <c r="B77" s="23">
        <v>76.0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</row>
    <row r="78">
      <c r="A78" s="29">
        <v>309150.0</v>
      </c>
      <c r="B78" s="23">
        <v>77.0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</row>
    <row r="79">
      <c r="A79" s="29">
        <v>308782.0</v>
      </c>
      <c r="B79" s="23">
        <v>78.0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</row>
    <row r="80">
      <c r="A80" s="29">
        <v>308914.0</v>
      </c>
      <c r="B80" s="23">
        <v>79.0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</row>
    <row r="81">
      <c r="A81" s="29">
        <v>309065.0</v>
      </c>
      <c r="B81" s="23">
        <v>80.0</v>
      </c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</row>
    <row r="82">
      <c r="A82" s="29">
        <v>308980.0</v>
      </c>
      <c r="B82" s="23">
        <v>81.0</v>
      </c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</row>
    <row r="83">
      <c r="A83" s="29">
        <v>309062.0</v>
      </c>
      <c r="B83" s="23">
        <v>82.0</v>
      </c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</row>
    <row r="84">
      <c r="A84" s="29">
        <v>309156.0</v>
      </c>
      <c r="B84" s="23">
        <v>83.0</v>
      </c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</row>
    <row r="85">
      <c r="A85" s="29">
        <v>309231.0</v>
      </c>
      <c r="B85" s="23">
        <v>84.0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</row>
    <row r="86">
      <c r="A86" s="29">
        <v>309227.0</v>
      </c>
      <c r="B86" s="23">
        <v>85.0</v>
      </c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</row>
    <row r="87">
      <c r="A87" s="29">
        <v>309115.0</v>
      </c>
      <c r="B87" s="23">
        <v>86.0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</row>
    <row r="88">
      <c r="A88" s="29">
        <v>309296.0</v>
      </c>
      <c r="B88" s="23">
        <v>87.0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</row>
    <row r="89">
      <c r="A89" s="29">
        <v>309316.0</v>
      </c>
      <c r="B89" s="23">
        <v>88.0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</row>
    <row r="90">
      <c r="A90" s="29">
        <v>309225.0</v>
      </c>
      <c r="B90" s="23">
        <v>89.0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</row>
    <row r="91">
      <c r="A91" s="29">
        <v>309229.0</v>
      </c>
      <c r="B91" s="23">
        <v>90.0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</row>
    <row r="92">
      <c r="A92" s="29">
        <v>309276.0</v>
      </c>
      <c r="B92" s="23">
        <v>91.0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</row>
    <row r="93">
      <c r="A93" s="29">
        <v>309073.0</v>
      </c>
      <c r="B93" s="23">
        <v>92.0</v>
      </c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</row>
    <row r="94">
      <c r="A94" s="29">
        <v>309192.0</v>
      </c>
      <c r="B94" s="23">
        <v>93.0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</row>
    <row r="95">
      <c r="A95" s="29">
        <v>309318.0</v>
      </c>
      <c r="B95" s="23">
        <v>94.0</v>
      </c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</row>
    <row r="96">
      <c r="A96" s="29">
        <v>309337.0</v>
      </c>
      <c r="B96" s="23">
        <v>95.0</v>
      </c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</row>
    <row r="97">
      <c r="A97" s="29">
        <v>309393.0</v>
      </c>
      <c r="B97" s="23">
        <v>96.0</v>
      </c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</row>
    <row r="98">
      <c r="A98" s="29">
        <v>309376.0</v>
      </c>
      <c r="B98" s="23">
        <v>97.0</v>
      </c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</row>
    <row r="99">
      <c r="A99" s="29">
        <v>309399.0</v>
      </c>
      <c r="B99" s="23">
        <v>98.0</v>
      </c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</row>
    <row r="100">
      <c r="A100" s="29">
        <v>309340.0</v>
      </c>
      <c r="B100" s="23">
        <v>99.0</v>
      </c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</row>
    <row r="101">
      <c r="A101" s="29">
        <v>309451.0</v>
      </c>
      <c r="B101" s="23">
        <v>100.0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</row>
    <row r="102">
      <c r="A102" s="29">
        <v>309463.0</v>
      </c>
      <c r="B102" s="23">
        <v>101.0</v>
      </c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</row>
    <row r="103">
      <c r="A103" s="29">
        <v>308741.0</v>
      </c>
      <c r="B103" s="23">
        <v>102.0</v>
      </c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</row>
    <row r="104">
      <c r="A104" s="29">
        <v>309131.0</v>
      </c>
      <c r="B104" s="23">
        <v>103.0</v>
      </c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</row>
    <row r="105">
      <c r="A105" s="29">
        <v>309176.0</v>
      </c>
      <c r="B105" s="23">
        <v>104.0</v>
      </c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</row>
    <row r="106">
      <c r="A106" s="29">
        <v>309299.0</v>
      </c>
      <c r="B106" s="23">
        <v>105.0</v>
      </c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</row>
    <row r="107">
      <c r="A107" s="29">
        <v>309512.0</v>
      </c>
      <c r="B107" s="23">
        <v>106.0</v>
      </c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</row>
    <row r="108">
      <c r="A108" s="29">
        <v>309300.0</v>
      </c>
      <c r="B108" s="23">
        <v>107.0</v>
      </c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</row>
    <row r="109">
      <c r="A109" s="29">
        <v>309740.0</v>
      </c>
      <c r="B109" s="23">
        <v>108.0</v>
      </c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</row>
    <row r="110">
      <c r="A110" s="29">
        <v>309454.0</v>
      </c>
      <c r="B110" s="23">
        <v>109.0</v>
      </c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</row>
    <row r="111">
      <c r="A111" s="29">
        <v>309503.0</v>
      </c>
      <c r="B111" s="23">
        <v>110.0</v>
      </c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</row>
    <row r="112">
      <c r="A112" s="29">
        <v>309477.0</v>
      </c>
      <c r="B112" s="23">
        <v>111.0</v>
      </c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</row>
    <row r="113">
      <c r="A113" s="29">
        <v>308842.0</v>
      </c>
      <c r="B113" s="23">
        <v>112.0</v>
      </c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</row>
    <row r="114">
      <c r="A114" s="29">
        <v>309469.0</v>
      </c>
      <c r="B114" s="23">
        <v>113.0</v>
      </c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</row>
    <row r="115">
      <c r="A115" s="29">
        <v>309505.0</v>
      </c>
      <c r="B115" s="23">
        <v>114.0</v>
      </c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</row>
    <row r="116">
      <c r="A116" s="29">
        <v>309510.0</v>
      </c>
      <c r="B116" s="23">
        <v>115.0</v>
      </c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</row>
    <row r="117">
      <c r="A117" s="29">
        <v>309500.0</v>
      </c>
      <c r="B117" s="23">
        <v>116.0</v>
      </c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</row>
    <row r="118">
      <c r="A118" s="29">
        <v>309502.0</v>
      </c>
      <c r="B118" s="23">
        <v>117.0</v>
      </c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</row>
    <row r="119">
      <c r="A119" s="29">
        <v>309499.0</v>
      </c>
      <c r="B119" s="23">
        <v>118.0</v>
      </c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</row>
    <row r="120">
      <c r="A120" s="29">
        <v>309511.0</v>
      </c>
      <c r="B120" s="23">
        <v>119.0</v>
      </c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</row>
    <row r="121">
      <c r="A121" s="29">
        <v>309498.0</v>
      </c>
      <c r="B121" s="23">
        <v>120.0</v>
      </c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</row>
    <row r="122">
      <c r="A122" s="29">
        <v>309509.0</v>
      </c>
      <c r="B122" s="23">
        <v>121.0</v>
      </c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</row>
    <row r="123">
      <c r="A123" s="29">
        <v>309508.0</v>
      </c>
      <c r="B123" s="23">
        <v>122.0</v>
      </c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</row>
    <row r="124">
      <c r="A124" s="29">
        <v>309890.0</v>
      </c>
      <c r="B124" s="23">
        <v>123.0</v>
      </c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</row>
    <row r="125">
      <c r="A125" s="29">
        <v>310144.0</v>
      </c>
      <c r="B125" s="23">
        <v>124.0</v>
      </c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</row>
    <row r="126">
      <c r="A126" s="29">
        <v>309201.0</v>
      </c>
      <c r="B126" s="23">
        <v>125.0</v>
      </c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</row>
    <row r="127">
      <c r="A127" s="29">
        <v>308922.0</v>
      </c>
      <c r="B127" s="23">
        <v>126.0</v>
      </c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</row>
    <row r="128">
      <c r="A128" s="29">
        <v>309183.0</v>
      </c>
      <c r="B128" s="23">
        <v>127.0</v>
      </c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</row>
    <row r="129">
      <c r="A129" s="29">
        <v>309151.0</v>
      </c>
      <c r="B129" s="23">
        <v>128.0</v>
      </c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</row>
    <row r="130">
      <c r="A130" s="29">
        <v>309457.0</v>
      </c>
      <c r="B130" s="23">
        <v>129.0</v>
      </c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</row>
    <row r="131">
      <c r="A131" s="29">
        <v>309473.0</v>
      </c>
      <c r="B131" s="23">
        <v>130.0</v>
      </c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</row>
    <row r="132">
      <c r="A132" s="29">
        <v>309877.0</v>
      </c>
      <c r="B132" s="23">
        <v>131.0</v>
      </c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</row>
    <row r="133">
      <c r="A133" s="29">
        <v>309458.0</v>
      </c>
      <c r="B133" s="23">
        <v>132.0</v>
      </c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</row>
    <row r="134">
      <c r="A134" s="29">
        <v>309453.0</v>
      </c>
      <c r="B134" s="23">
        <v>133.0</v>
      </c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</row>
    <row r="135">
      <c r="A135" s="29">
        <v>309540.0</v>
      </c>
      <c r="B135" s="23">
        <v>134.0</v>
      </c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</row>
    <row r="136">
      <c r="A136" s="29">
        <v>310183.0</v>
      </c>
      <c r="B136" s="23">
        <v>135.0</v>
      </c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</row>
    <row r="137">
      <c r="A137" s="29">
        <v>309294.0</v>
      </c>
      <c r="B137" s="23">
        <v>136.0</v>
      </c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</row>
    <row r="138">
      <c r="A138" s="29">
        <v>310142.0</v>
      </c>
      <c r="B138" s="23">
        <v>137.0</v>
      </c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</row>
    <row r="139">
      <c r="A139" s="29">
        <v>310187.0</v>
      </c>
      <c r="B139" s="23">
        <v>138.0</v>
      </c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</row>
    <row r="140">
      <c r="A140" s="29">
        <v>309507.0</v>
      </c>
      <c r="B140" s="23">
        <v>139.0</v>
      </c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</row>
    <row r="141">
      <c r="A141" s="29">
        <v>309564.0</v>
      </c>
      <c r="B141" s="23">
        <v>140.0</v>
      </c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</row>
    <row r="142">
      <c r="A142" s="29">
        <v>310181.0</v>
      </c>
      <c r="B142" s="23">
        <v>141.0</v>
      </c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</row>
    <row r="143">
      <c r="A143" s="29">
        <v>310185.0</v>
      </c>
      <c r="B143" s="23">
        <v>142.0</v>
      </c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</row>
    <row r="144">
      <c r="A144" s="29">
        <v>310256.0</v>
      </c>
      <c r="B144" s="23">
        <v>143.0</v>
      </c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</row>
    <row r="145">
      <c r="A145" s="29">
        <v>310265.0</v>
      </c>
      <c r="B145" s="23">
        <v>144.0</v>
      </c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</row>
    <row r="146">
      <c r="A146" s="29">
        <v>309604.0</v>
      </c>
      <c r="B146" s="23">
        <v>145.0</v>
      </c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</row>
    <row r="147">
      <c r="A147" s="29">
        <v>309599.0</v>
      </c>
      <c r="B147" s="23">
        <v>146.0</v>
      </c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</row>
    <row r="148">
      <c r="A148" s="29">
        <v>309613.0</v>
      </c>
      <c r="B148" s="23">
        <v>147.0</v>
      </c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</row>
    <row r="149">
      <c r="A149" s="29">
        <v>309304.0</v>
      </c>
      <c r="B149" s="23">
        <v>148.0</v>
      </c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</row>
    <row r="150">
      <c r="A150" s="29">
        <v>309594.0</v>
      </c>
      <c r="B150" s="23">
        <v>149.0</v>
      </c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</row>
    <row r="151">
      <c r="A151" s="29">
        <v>309602.0</v>
      </c>
      <c r="B151" s="23">
        <v>150.0</v>
      </c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</row>
    <row r="152">
      <c r="A152" s="29">
        <v>309596.0</v>
      </c>
      <c r="B152" s="23">
        <v>151.0</v>
      </c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</row>
    <row r="153">
      <c r="A153" s="29">
        <v>309615.0</v>
      </c>
      <c r="B153" s="23">
        <v>152.0</v>
      </c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</row>
    <row r="154">
      <c r="A154" s="29">
        <v>309677.0</v>
      </c>
      <c r="B154" s="23">
        <v>153.0</v>
      </c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</row>
    <row r="155">
      <c r="A155" s="29">
        <v>309670.0</v>
      </c>
      <c r="B155" s="23">
        <v>154.0</v>
      </c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</row>
    <row r="156">
      <c r="A156" s="29">
        <v>309724.0</v>
      </c>
      <c r="B156" s="23">
        <v>155.0</v>
      </c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</row>
    <row r="157">
      <c r="A157" s="29">
        <v>309856.0</v>
      </c>
      <c r="B157" s="23">
        <v>156.0</v>
      </c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</row>
    <row r="158">
      <c r="A158" s="29">
        <v>310269.0</v>
      </c>
      <c r="B158" s="23">
        <v>157.0</v>
      </c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>
      <c r="A159" s="29">
        <v>309838.0</v>
      </c>
      <c r="B159" s="23">
        <v>158.0</v>
      </c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>
      <c r="A160" s="29">
        <v>309672.0</v>
      </c>
      <c r="B160" s="23">
        <v>159.0</v>
      </c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>
      <c r="A161" s="29">
        <v>309730.0</v>
      </c>
      <c r="B161" s="23">
        <v>160.0</v>
      </c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</row>
    <row r="162">
      <c r="A162" s="29">
        <v>309715.0</v>
      </c>
      <c r="B162" s="23">
        <v>161.0</v>
      </c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</row>
    <row r="163">
      <c r="A163" s="29">
        <v>309713.0</v>
      </c>
      <c r="B163" s="23">
        <v>162.0</v>
      </c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</row>
    <row r="164">
      <c r="A164" s="29">
        <v>309506.0</v>
      </c>
      <c r="B164" s="23">
        <v>163.0</v>
      </c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</row>
    <row r="165">
      <c r="A165" s="29">
        <v>309775.0</v>
      </c>
      <c r="B165" s="23">
        <v>164.0</v>
      </c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</row>
    <row r="166">
      <c r="A166" s="29">
        <v>309786.0</v>
      </c>
      <c r="B166" s="23">
        <v>165.0</v>
      </c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</row>
    <row r="167">
      <c r="A167" s="29">
        <v>309888.0</v>
      </c>
      <c r="B167" s="23">
        <v>166.0</v>
      </c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</row>
    <row r="168">
      <c r="A168" s="29">
        <v>309597.0</v>
      </c>
      <c r="B168" s="23">
        <v>167.0</v>
      </c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</row>
    <row r="169">
      <c r="A169" s="29">
        <v>309178.0</v>
      </c>
      <c r="B169" s="23">
        <v>168.0</v>
      </c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</row>
    <row r="170">
      <c r="A170" s="29">
        <v>309329.0</v>
      </c>
      <c r="B170" s="23">
        <v>169.0</v>
      </c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</row>
    <row r="171">
      <c r="A171" s="29">
        <v>310238.0</v>
      </c>
      <c r="B171" s="23">
        <v>170.0</v>
      </c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</row>
    <row r="172">
      <c r="A172" s="29">
        <v>309722.0</v>
      </c>
      <c r="B172" s="23">
        <v>171.0</v>
      </c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</row>
    <row r="173">
      <c r="A173" s="29">
        <v>309780.0</v>
      </c>
      <c r="B173" s="23">
        <v>172.0</v>
      </c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</row>
    <row r="174">
      <c r="A174" s="29">
        <v>309787.0</v>
      </c>
      <c r="B174" s="23">
        <v>173.0</v>
      </c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</row>
    <row r="175">
      <c r="A175" s="29">
        <v>309958.0</v>
      </c>
      <c r="B175" s="23">
        <v>174.0</v>
      </c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</row>
    <row r="176">
      <c r="A176" s="29">
        <v>309788.0</v>
      </c>
      <c r="B176" s="23">
        <v>175.0</v>
      </c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</row>
    <row r="177">
      <c r="A177" s="29">
        <v>309791.0</v>
      </c>
      <c r="B177" s="23">
        <v>176.0</v>
      </c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</row>
    <row r="178">
      <c r="A178" s="29">
        <v>308866.0</v>
      </c>
      <c r="B178" s="23">
        <v>177.0</v>
      </c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</row>
    <row r="179">
      <c r="A179" s="29">
        <v>309779.0</v>
      </c>
      <c r="B179" s="23">
        <v>178.0</v>
      </c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</row>
    <row r="180">
      <c r="A180" s="29">
        <v>309792.0</v>
      </c>
      <c r="B180" s="23">
        <v>179.0</v>
      </c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</row>
    <row r="181">
      <c r="A181" s="29">
        <v>309833.0</v>
      </c>
      <c r="B181" s="23">
        <v>180.0</v>
      </c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</row>
    <row r="182">
      <c r="A182" s="29">
        <v>309819.0</v>
      </c>
      <c r="B182" s="23">
        <v>181.0</v>
      </c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</row>
    <row r="183">
      <c r="A183" s="29">
        <v>309863.0</v>
      </c>
      <c r="B183" s="23">
        <v>182.0</v>
      </c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</row>
    <row r="184">
      <c r="A184" s="29">
        <v>309729.0</v>
      </c>
      <c r="B184" s="23">
        <v>183.0</v>
      </c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</row>
    <row r="185">
      <c r="A185" s="29">
        <v>309755.0</v>
      </c>
      <c r="B185" s="23">
        <v>184.0</v>
      </c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</row>
    <row r="186">
      <c r="A186" s="29">
        <v>309717.0</v>
      </c>
      <c r="B186" s="23">
        <v>185.0</v>
      </c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</row>
    <row r="187">
      <c r="A187" s="29">
        <v>310054.0</v>
      </c>
      <c r="B187" s="23">
        <v>186.0</v>
      </c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</row>
    <row r="188">
      <c r="A188" s="29">
        <v>310244.0</v>
      </c>
      <c r="B188" s="23">
        <v>187.0</v>
      </c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</row>
    <row r="189">
      <c r="A189" s="29">
        <v>310225.0</v>
      </c>
      <c r="B189" s="23">
        <v>188.0</v>
      </c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</row>
    <row r="190">
      <c r="A190" s="29">
        <v>310252.0</v>
      </c>
      <c r="B190" s="23">
        <v>189.0</v>
      </c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</row>
    <row r="191">
      <c r="A191" s="29">
        <v>309781.0</v>
      </c>
      <c r="B191" s="23">
        <v>190.0</v>
      </c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</row>
    <row r="192">
      <c r="A192" s="29">
        <v>309815.0</v>
      </c>
      <c r="B192" s="23">
        <v>191.0</v>
      </c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</row>
    <row r="193">
      <c r="A193" s="29">
        <v>310073.0</v>
      </c>
      <c r="B193" s="23">
        <v>192.0</v>
      </c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</row>
    <row r="194">
      <c r="A194" s="29">
        <v>310237.0</v>
      </c>
      <c r="B194" s="23">
        <v>193.0</v>
      </c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</row>
    <row r="195">
      <c r="A195" s="29">
        <v>310189.0</v>
      </c>
      <c r="B195" s="23">
        <v>194.0</v>
      </c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</row>
    <row r="196">
      <c r="A196" s="29">
        <v>309904.0</v>
      </c>
      <c r="B196" s="23">
        <v>195.0</v>
      </c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</row>
    <row r="197">
      <c r="A197" s="29">
        <v>309906.0</v>
      </c>
      <c r="B197" s="23">
        <v>196.0</v>
      </c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</row>
    <row r="198">
      <c r="A198" s="29">
        <v>309905.0</v>
      </c>
      <c r="B198" s="23">
        <v>197.0</v>
      </c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</row>
    <row r="199">
      <c r="A199" s="29">
        <v>309986.0</v>
      </c>
      <c r="B199" s="23">
        <v>198.0</v>
      </c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</row>
    <row r="200">
      <c r="A200" s="29">
        <v>309987.0</v>
      </c>
      <c r="B200" s="23">
        <v>199.0</v>
      </c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</row>
    <row r="201">
      <c r="A201" s="29">
        <v>309934.0</v>
      </c>
      <c r="B201" s="23">
        <v>200.0</v>
      </c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</row>
    <row r="202">
      <c r="A202" s="29">
        <v>310040.0</v>
      </c>
      <c r="B202" s="23">
        <v>201.0</v>
      </c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</row>
    <row r="203">
      <c r="A203" s="29">
        <v>309860.0</v>
      </c>
      <c r="B203" s="23">
        <v>202.0</v>
      </c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</row>
    <row r="204">
      <c r="A204" s="29">
        <v>309925.0</v>
      </c>
      <c r="B204" s="23">
        <v>203.0</v>
      </c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</row>
    <row r="205">
      <c r="A205" s="29">
        <v>309961.0</v>
      </c>
      <c r="B205" s="23">
        <v>204.0</v>
      </c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</row>
    <row r="206">
      <c r="A206" s="29">
        <v>310042.0</v>
      </c>
      <c r="B206" s="23">
        <v>205.0</v>
      </c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</row>
    <row r="207">
      <c r="A207" s="29">
        <v>310081.0</v>
      </c>
      <c r="B207" s="23">
        <v>206.0</v>
      </c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</row>
    <row r="208">
      <c r="A208" s="29">
        <v>309930.0</v>
      </c>
      <c r="B208" s="23">
        <v>207.0</v>
      </c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</row>
    <row r="209">
      <c r="A209" s="29">
        <v>309932.0</v>
      </c>
      <c r="B209" s="23">
        <v>208.0</v>
      </c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</row>
    <row r="210">
      <c r="A210" s="29">
        <v>310092.0</v>
      </c>
      <c r="B210" s="23">
        <v>209.0</v>
      </c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</row>
    <row r="211">
      <c r="A211" s="29">
        <v>310231.0</v>
      </c>
      <c r="B211" s="23">
        <v>210.0</v>
      </c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</row>
    <row r="212">
      <c r="A212" s="29">
        <v>310368.0</v>
      </c>
      <c r="B212" s="23">
        <v>211.0</v>
      </c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</row>
    <row r="213">
      <c r="A213" s="29">
        <v>310281.0</v>
      </c>
      <c r="B213" s="23">
        <v>212.0</v>
      </c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</row>
    <row r="214">
      <c r="A214" s="29">
        <v>310482.0</v>
      </c>
      <c r="B214" s="23">
        <v>213.0</v>
      </c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</row>
    <row r="215">
      <c r="A215" s="29">
        <v>309728.0</v>
      </c>
      <c r="B215" s="23">
        <v>214.0</v>
      </c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</row>
    <row r="216">
      <c r="A216" s="29">
        <v>310247.0</v>
      </c>
      <c r="B216" s="23">
        <v>215.0</v>
      </c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</row>
    <row r="217">
      <c r="A217" s="29">
        <v>309771.0</v>
      </c>
      <c r="B217" s="23">
        <v>216.0</v>
      </c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</row>
    <row r="218">
      <c r="A218" s="29">
        <v>309900.0</v>
      </c>
      <c r="B218" s="23">
        <v>217.0</v>
      </c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</row>
    <row r="219">
      <c r="A219" s="29">
        <v>310055.0</v>
      </c>
      <c r="B219" s="23">
        <v>218.0</v>
      </c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</row>
    <row r="220">
      <c r="A220" s="29">
        <v>310234.0</v>
      </c>
      <c r="B220" s="23">
        <v>219.0</v>
      </c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</row>
    <row r="221">
      <c r="A221" s="29">
        <v>310458.0</v>
      </c>
      <c r="B221" s="23">
        <v>220.0</v>
      </c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</row>
    <row r="222">
      <c r="A222" s="29">
        <v>309809.0</v>
      </c>
      <c r="B222" s="23">
        <v>221.0</v>
      </c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</row>
    <row r="223">
      <c r="A223" s="29">
        <v>309810.0</v>
      </c>
      <c r="B223" s="23">
        <v>222.0</v>
      </c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</row>
    <row r="224">
      <c r="A224" s="29">
        <v>309834.0</v>
      </c>
      <c r="B224" s="23">
        <v>223.0</v>
      </c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</row>
    <row r="225">
      <c r="A225" s="29">
        <v>310034.0</v>
      </c>
      <c r="B225" s="23">
        <v>224.0</v>
      </c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</row>
    <row r="226">
      <c r="A226" s="29">
        <v>310071.0</v>
      </c>
      <c r="B226" s="23">
        <v>225.0</v>
      </c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</row>
    <row r="227">
      <c r="A227" s="29">
        <v>310184.0</v>
      </c>
      <c r="B227" s="23">
        <v>226.0</v>
      </c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</row>
    <row r="228">
      <c r="A228" s="29">
        <v>310059.0</v>
      </c>
      <c r="B228" s="23">
        <v>227.0</v>
      </c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</row>
    <row r="229">
      <c r="A229" s="29">
        <v>310096.0</v>
      </c>
      <c r="B229" s="23">
        <v>228.0</v>
      </c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</row>
    <row r="230">
      <c r="A230" s="29">
        <v>310222.0</v>
      </c>
      <c r="B230" s="23">
        <v>229.0</v>
      </c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</row>
    <row r="231">
      <c r="A231" s="29">
        <v>310283.0</v>
      </c>
      <c r="B231" s="23">
        <v>230.0</v>
      </c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</row>
    <row r="232">
      <c r="A232" s="29">
        <v>310063.0</v>
      </c>
      <c r="B232" s="23">
        <v>231.0</v>
      </c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</row>
    <row r="233">
      <c r="A233" s="29">
        <v>310297.0</v>
      </c>
      <c r="B233" s="23">
        <v>232.0</v>
      </c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</row>
    <row r="234">
      <c r="A234" s="29">
        <v>310459.0</v>
      </c>
      <c r="B234" s="23">
        <v>233.0</v>
      </c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</row>
    <row r="235">
      <c r="A235" s="29">
        <v>310597.0</v>
      </c>
      <c r="B235" s="23">
        <v>234.0</v>
      </c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</row>
    <row r="236">
      <c r="A236" s="29">
        <v>310617.0</v>
      </c>
      <c r="B236" s="23">
        <v>235.0</v>
      </c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</row>
    <row r="237">
      <c r="A237" s="29">
        <v>310601.0</v>
      </c>
      <c r="B237" s="23">
        <v>236.0</v>
      </c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</row>
    <row r="238">
      <c r="A238" s="29">
        <v>310602.0</v>
      </c>
      <c r="B238" s="23">
        <v>237.0</v>
      </c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</row>
    <row r="239">
      <c r="A239" s="29">
        <v>310608.0</v>
      </c>
      <c r="B239" s="23">
        <v>238.0</v>
      </c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</row>
    <row r="240">
      <c r="A240" s="29">
        <v>310575.0</v>
      </c>
      <c r="B240" s="23">
        <v>239.0</v>
      </c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</row>
    <row r="241">
      <c r="A241" s="29">
        <v>310571.0</v>
      </c>
      <c r="B241" s="23">
        <v>240.0</v>
      </c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</row>
    <row r="242">
      <c r="A242" s="29">
        <v>310604.0</v>
      </c>
      <c r="B242" s="23">
        <v>241.0</v>
      </c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</row>
    <row r="243">
      <c r="A243" s="29">
        <v>300334.0</v>
      </c>
      <c r="B243" s="23">
        <v>242.0</v>
      </c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</row>
    <row r="244">
      <c r="A244" s="29">
        <v>308812.0</v>
      </c>
      <c r="B244" s="23">
        <v>243.0</v>
      </c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</row>
    <row r="245">
      <c r="A245" s="29">
        <v>309002.0</v>
      </c>
      <c r="B245" s="23">
        <v>244.0</v>
      </c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</row>
    <row r="246">
      <c r="A246" s="29">
        <v>309542.0</v>
      </c>
      <c r="B246" s="23">
        <v>245.0</v>
      </c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</row>
    <row r="247">
      <c r="A247" s="29">
        <v>309590.0</v>
      </c>
      <c r="B247" s="23">
        <v>246.0</v>
      </c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</row>
    <row r="248">
      <c r="A248" s="29">
        <v>309593.0</v>
      </c>
      <c r="B248" s="23">
        <v>247.0</v>
      </c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</row>
    <row r="249">
      <c r="A249" s="29">
        <v>309878.0</v>
      </c>
      <c r="B249" s="23">
        <v>248.0</v>
      </c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</row>
    <row r="250">
      <c r="A250" s="29">
        <v>309683.0</v>
      </c>
      <c r="B250" s="23">
        <v>249.0</v>
      </c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</row>
    <row r="251">
      <c r="A251" s="29">
        <v>309142.0</v>
      </c>
      <c r="B251" s="23">
        <v>250.0</v>
      </c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</row>
    <row r="252">
      <c r="A252" s="29">
        <v>309331.0</v>
      </c>
      <c r="B252" s="23">
        <v>251.0</v>
      </c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</row>
    <row r="253">
      <c r="A253" s="29">
        <v>309605.0</v>
      </c>
      <c r="B253" s="23">
        <v>252.0</v>
      </c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</row>
    <row r="254">
      <c r="A254" s="29">
        <v>309796.0</v>
      </c>
      <c r="B254" s="23">
        <v>253.0</v>
      </c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</row>
    <row r="255">
      <c r="A255" s="29">
        <v>309816.0</v>
      </c>
      <c r="B255" s="23">
        <v>254.0</v>
      </c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</row>
    <row r="256">
      <c r="A256" s="29">
        <v>309831.0</v>
      </c>
      <c r="B256" s="23">
        <v>255.0</v>
      </c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</row>
    <row r="257">
      <c r="A257" s="29">
        <v>309865.0</v>
      </c>
      <c r="B257" s="23">
        <v>256.0</v>
      </c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</row>
    <row r="258">
      <c r="A258" s="29">
        <v>310169.0</v>
      </c>
      <c r="B258" s="23">
        <v>257.0</v>
      </c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</row>
    <row r="259">
      <c r="A259" s="29">
        <v>309829.0</v>
      </c>
      <c r="B259" s="23">
        <v>258.0</v>
      </c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</row>
    <row r="260">
      <c r="A260" s="29">
        <v>309901.0</v>
      </c>
      <c r="B260" s="23">
        <v>259.0</v>
      </c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</row>
    <row r="261">
      <c r="A261" s="29">
        <v>309894.0</v>
      </c>
      <c r="B261" s="23">
        <v>260.0</v>
      </c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</row>
    <row r="262">
      <c r="A262" s="29">
        <v>310331.0</v>
      </c>
      <c r="B262" s="23">
        <v>261.0</v>
      </c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</row>
    <row r="263">
      <c r="A263" s="29">
        <v>310175.0</v>
      </c>
      <c r="B263" s="23">
        <v>262.0</v>
      </c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</row>
    <row r="264">
      <c r="A264" s="29">
        <v>310486.0</v>
      </c>
      <c r="B264" s="23">
        <v>263.0</v>
      </c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</row>
    <row r="265">
      <c r="A265" s="29">
        <v>309725.0</v>
      </c>
      <c r="B265" s="23">
        <v>264.0</v>
      </c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</row>
    <row r="266">
      <c r="A266" s="29">
        <v>309946.0</v>
      </c>
      <c r="B266" s="23">
        <v>265.0</v>
      </c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</row>
    <row r="267">
      <c r="A267" s="29">
        <v>309975.0</v>
      </c>
      <c r="B267" s="23">
        <v>266.0</v>
      </c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</row>
    <row r="268">
      <c r="A268" s="29">
        <v>309923.0</v>
      </c>
      <c r="B268" s="23">
        <v>267.0</v>
      </c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</row>
    <row r="269">
      <c r="A269" s="29">
        <v>309964.0</v>
      </c>
      <c r="B269" s="23">
        <v>268.0</v>
      </c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</row>
    <row r="270">
      <c r="A270" s="29">
        <v>309967.0</v>
      </c>
      <c r="B270" s="23">
        <v>269.0</v>
      </c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</row>
    <row r="271">
      <c r="A271" s="29">
        <v>309960.0</v>
      </c>
      <c r="B271" s="23">
        <v>270.0</v>
      </c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</row>
    <row r="272">
      <c r="A272" s="29">
        <v>309950.0</v>
      </c>
      <c r="B272" s="23">
        <v>271.0</v>
      </c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</row>
    <row r="273">
      <c r="A273" s="29">
        <v>309952.0</v>
      </c>
      <c r="B273" s="23">
        <v>272.0</v>
      </c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</row>
    <row r="274">
      <c r="A274" s="29">
        <v>309979.0</v>
      </c>
      <c r="B274" s="23">
        <v>273.0</v>
      </c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</row>
    <row r="275">
      <c r="A275" s="29">
        <v>309928.0</v>
      </c>
      <c r="B275" s="23">
        <v>274.0</v>
      </c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</row>
    <row r="276">
      <c r="A276" s="29">
        <v>309963.0</v>
      </c>
      <c r="B276" s="23">
        <v>275.0</v>
      </c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</row>
    <row r="277">
      <c r="A277" s="29">
        <v>309980.0</v>
      </c>
      <c r="B277" s="23">
        <v>276.0</v>
      </c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</row>
    <row r="278">
      <c r="A278" s="29">
        <v>309978.0</v>
      </c>
      <c r="B278" s="23">
        <v>277.0</v>
      </c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</row>
    <row r="279">
      <c r="A279" s="29">
        <v>309994.0</v>
      </c>
      <c r="B279" s="23">
        <v>278.0</v>
      </c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</row>
    <row r="280">
      <c r="A280" s="29">
        <v>310045.0</v>
      </c>
      <c r="B280" s="23">
        <v>279.0</v>
      </c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</row>
    <row r="281">
      <c r="A281" s="29">
        <v>310031.0</v>
      </c>
      <c r="B281" s="23">
        <v>280.0</v>
      </c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</row>
    <row r="282">
      <c r="A282" s="29">
        <v>310065.0</v>
      </c>
      <c r="B282" s="23">
        <v>281.0</v>
      </c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</row>
    <row r="283">
      <c r="A283" s="29">
        <v>310036.0</v>
      </c>
      <c r="B283" s="23">
        <v>282.0</v>
      </c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</row>
    <row r="284">
      <c r="A284" s="29">
        <v>310057.0</v>
      </c>
      <c r="B284" s="23">
        <v>283.0</v>
      </c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</row>
    <row r="285">
      <c r="A285" s="29">
        <v>310246.0</v>
      </c>
      <c r="B285" s="23">
        <v>284.0</v>
      </c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</row>
    <row r="286">
      <c r="A286" s="29">
        <v>310325.0</v>
      </c>
      <c r="B286" s="23">
        <v>285.0</v>
      </c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</row>
    <row r="287">
      <c r="A287" s="29">
        <v>310239.0</v>
      </c>
      <c r="B287" s="23">
        <v>286.0</v>
      </c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</row>
    <row r="288">
      <c r="A288" s="29">
        <v>310232.0</v>
      </c>
      <c r="B288" s="23">
        <v>287.0</v>
      </c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</row>
    <row r="289">
      <c r="A289" s="29">
        <v>310500.0</v>
      </c>
      <c r="B289" s="23">
        <v>288.0</v>
      </c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</row>
    <row r="290">
      <c r="A290" s="29">
        <v>310064.0</v>
      </c>
      <c r="B290" s="23">
        <v>289.0</v>
      </c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</row>
    <row r="291">
      <c r="A291" s="29">
        <v>310100.0</v>
      </c>
      <c r="B291" s="23">
        <v>290.0</v>
      </c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</row>
    <row r="292">
      <c r="A292" s="29">
        <v>310293.0</v>
      </c>
      <c r="B292" s="23">
        <v>291.0</v>
      </c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</row>
    <row r="293">
      <c r="A293" s="29">
        <v>310288.0</v>
      </c>
      <c r="B293" s="23">
        <v>292.0</v>
      </c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</row>
    <row r="294">
      <c r="A294" s="29">
        <v>309914.0</v>
      </c>
      <c r="B294" s="23">
        <v>293.0</v>
      </c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</row>
    <row r="295">
      <c r="A295" s="29">
        <v>310067.0</v>
      </c>
      <c r="B295" s="23">
        <v>294.0</v>
      </c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</row>
    <row r="296">
      <c r="A296" s="29">
        <v>310279.0</v>
      </c>
      <c r="B296" s="23">
        <v>295.0</v>
      </c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</row>
    <row r="297">
      <c r="A297" s="29">
        <v>310037.0</v>
      </c>
      <c r="B297" s="23">
        <v>296.0</v>
      </c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</row>
    <row r="298">
      <c r="A298" s="29">
        <v>310369.0</v>
      </c>
      <c r="B298" s="23">
        <v>297.0</v>
      </c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</row>
    <row r="299">
      <c r="A299" s="29">
        <v>310394.0</v>
      </c>
      <c r="B299" s="23">
        <v>298.0</v>
      </c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</row>
    <row r="300">
      <c r="A300" s="29">
        <v>310372.0</v>
      </c>
      <c r="B300" s="23">
        <v>299.0</v>
      </c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</row>
    <row r="301">
      <c r="A301" s="29">
        <v>310460.0</v>
      </c>
      <c r="B301" s="23">
        <v>300.0</v>
      </c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</row>
    <row r="302">
      <c r="A302" s="29">
        <v>300230.0</v>
      </c>
      <c r="B302" s="23">
        <v>301.0</v>
      </c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</row>
    <row r="303">
      <c r="A303" s="29">
        <v>308686.0</v>
      </c>
      <c r="B303" s="23">
        <v>302.0</v>
      </c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</row>
    <row r="304">
      <c r="A304" s="29">
        <v>309358.0</v>
      </c>
      <c r="B304" s="23">
        <v>303.0</v>
      </c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</row>
    <row r="305">
      <c r="A305" s="29">
        <v>308752.0</v>
      </c>
      <c r="B305" s="23">
        <v>304.0</v>
      </c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</row>
    <row r="306">
      <c r="A306" s="29">
        <v>308819.0</v>
      </c>
      <c r="B306" s="23">
        <v>305.0</v>
      </c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</row>
    <row r="307">
      <c r="A307" s="29">
        <v>308850.0</v>
      </c>
      <c r="B307" s="23">
        <v>306.0</v>
      </c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</row>
    <row r="308">
      <c r="A308" s="29">
        <v>309251.0</v>
      </c>
      <c r="B308" s="23">
        <v>307.0</v>
      </c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</row>
    <row r="309">
      <c r="A309" s="29">
        <v>308838.0</v>
      </c>
      <c r="B309" s="23">
        <v>308.0</v>
      </c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</row>
    <row r="310">
      <c r="A310" s="29">
        <v>308956.0</v>
      </c>
      <c r="B310" s="23">
        <v>309.0</v>
      </c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</row>
    <row r="311">
      <c r="A311" s="29">
        <v>309040.0</v>
      </c>
      <c r="B311" s="23">
        <v>310.0</v>
      </c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</row>
    <row r="312">
      <c r="A312" s="29">
        <v>309018.0</v>
      </c>
      <c r="B312" s="23">
        <v>311.0</v>
      </c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</row>
    <row r="313">
      <c r="A313" s="29">
        <v>308822.0</v>
      </c>
      <c r="B313" s="23">
        <v>312.0</v>
      </c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</row>
    <row r="314">
      <c r="A314" s="29">
        <v>308972.0</v>
      </c>
      <c r="B314" s="23">
        <v>313.0</v>
      </c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</row>
    <row r="315">
      <c r="A315" s="29">
        <v>309609.0</v>
      </c>
      <c r="B315" s="23">
        <v>314.0</v>
      </c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</row>
    <row r="316">
      <c r="A316" s="29">
        <v>309601.0</v>
      </c>
      <c r="B316" s="23">
        <v>315.0</v>
      </c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</row>
    <row r="317">
      <c r="A317" s="29">
        <v>310009.0</v>
      </c>
      <c r="B317" s="23">
        <v>316.0</v>
      </c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</row>
    <row r="318">
      <c r="A318" s="29">
        <v>309737.0</v>
      </c>
      <c r="B318" s="23">
        <v>317.0</v>
      </c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</row>
    <row r="319">
      <c r="A319" s="29">
        <v>310267.0</v>
      </c>
      <c r="B319" s="23">
        <v>318.0</v>
      </c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</row>
    <row r="320">
      <c r="A320" s="29">
        <v>309501.0</v>
      </c>
      <c r="B320" s="23">
        <v>319.0</v>
      </c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</row>
    <row r="321">
      <c r="A321" s="29">
        <v>309754.0</v>
      </c>
      <c r="B321" s="23">
        <v>320.0</v>
      </c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</row>
    <row r="322">
      <c r="A322" s="29">
        <v>309798.0</v>
      </c>
      <c r="B322" s="23">
        <v>321.0</v>
      </c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</row>
    <row r="323">
      <c r="A323" s="29">
        <v>309875.0</v>
      </c>
      <c r="B323" s="23">
        <v>322.0</v>
      </c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</row>
    <row r="324">
      <c r="A324" s="29">
        <v>309617.0</v>
      </c>
      <c r="B324" s="23">
        <v>323.0</v>
      </c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</row>
    <row r="325">
      <c r="A325" s="29">
        <v>310154.0</v>
      </c>
      <c r="B325" s="23">
        <v>324.0</v>
      </c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</row>
    <row r="326">
      <c r="A326" s="29">
        <v>310155.0</v>
      </c>
      <c r="B326" s="23">
        <v>325.0</v>
      </c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</row>
    <row r="327">
      <c r="A327" s="29">
        <v>309189.0</v>
      </c>
      <c r="B327" s="23">
        <v>326.0</v>
      </c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</row>
    <row r="328">
      <c r="A328" s="29">
        <v>310182.0</v>
      </c>
      <c r="B328" s="23">
        <v>327.0</v>
      </c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</row>
    <row r="329">
      <c r="A329" s="29">
        <v>309676.0</v>
      </c>
      <c r="B329" s="23">
        <v>328.0</v>
      </c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</row>
    <row r="330">
      <c r="A330" s="29">
        <v>310263.0</v>
      </c>
      <c r="B330" s="23">
        <v>329.0</v>
      </c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</row>
    <row r="331">
      <c r="A331" s="29">
        <v>310258.0</v>
      </c>
      <c r="B331" s="23">
        <v>330.0</v>
      </c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</row>
    <row r="332">
      <c r="A332" s="29">
        <v>310255.0</v>
      </c>
      <c r="B332" s="23">
        <v>331.0</v>
      </c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</row>
    <row r="333">
      <c r="A333" s="29">
        <v>310147.0</v>
      </c>
      <c r="B333" s="23">
        <v>332.0</v>
      </c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</row>
    <row r="334">
      <c r="A334" s="29">
        <v>309744.0</v>
      </c>
      <c r="B334" s="23">
        <v>333.0</v>
      </c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</row>
    <row r="335">
      <c r="A335" s="29">
        <v>309784.0</v>
      </c>
      <c r="B335" s="23">
        <v>334.0</v>
      </c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</row>
    <row r="336">
      <c r="A336" s="29">
        <v>309785.0</v>
      </c>
      <c r="B336" s="23">
        <v>335.0</v>
      </c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</row>
    <row r="337">
      <c r="A337" s="29">
        <v>309795.0</v>
      </c>
      <c r="B337" s="23">
        <v>336.0</v>
      </c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</row>
    <row r="338">
      <c r="A338" s="29">
        <v>309805.0</v>
      </c>
      <c r="B338" s="23">
        <v>337.0</v>
      </c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</row>
    <row r="339">
      <c r="A339" s="29">
        <v>310173.0</v>
      </c>
      <c r="B339" s="23">
        <v>338.0</v>
      </c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</row>
    <row r="340">
      <c r="A340" s="29">
        <v>309854.0</v>
      </c>
      <c r="B340" s="23">
        <v>339.0</v>
      </c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</row>
    <row r="341">
      <c r="A341" s="29">
        <v>309837.0</v>
      </c>
      <c r="B341" s="23">
        <v>340.0</v>
      </c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</row>
    <row r="342">
      <c r="A342" s="29">
        <v>309808.0</v>
      </c>
      <c r="B342" s="23">
        <v>341.0</v>
      </c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</row>
    <row r="343">
      <c r="A343" s="29">
        <v>310268.0</v>
      </c>
      <c r="B343" s="23">
        <v>342.0</v>
      </c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</row>
    <row r="344">
      <c r="A344" s="29">
        <v>309041.0</v>
      </c>
      <c r="B344" s="23">
        <v>343.0</v>
      </c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</row>
    <row r="345">
      <c r="A345" s="29">
        <v>310496.0</v>
      </c>
      <c r="B345" s="23">
        <v>344.0</v>
      </c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</row>
    <row r="346">
      <c r="A346" s="29">
        <v>310492.0</v>
      </c>
      <c r="B346" s="23">
        <v>345.0</v>
      </c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</row>
    <row r="347">
      <c r="A347" s="29">
        <v>310487.0</v>
      </c>
      <c r="B347" s="23">
        <v>346.0</v>
      </c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</row>
    <row r="348">
      <c r="A348" s="29">
        <v>308709.0</v>
      </c>
      <c r="B348" s="23">
        <v>347.0</v>
      </c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</row>
    <row r="349">
      <c r="A349" s="29">
        <v>310498.0</v>
      </c>
      <c r="B349" s="23">
        <v>348.0</v>
      </c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</row>
    <row r="350">
      <c r="A350" s="29">
        <v>310324.0</v>
      </c>
      <c r="B350" s="23">
        <v>349.0</v>
      </c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</row>
    <row r="351">
      <c r="A351" s="29">
        <v>310060.0</v>
      </c>
      <c r="B351" s="23">
        <v>350.0</v>
      </c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</row>
    <row r="352">
      <c r="A352" s="29">
        <v>310493.0</v>
      </c>
      <c r="B352" s="23">
        <v>351.0</v>
      </c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</row>
    <row r="353">
      <c r="A353" s="29">
        <v>310506.0</v>
      </c>
      <c r="B353" s="23">
        <v>352.0</v>
      </c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</row>
    <row r="354">
      <c r="A354" s="29">
        <v>310673.0</v>
      </c>
      <c r="B354" s="23">
        <v>353.0</v>
      </c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</row>
    <row r="355">
      <c r="A355" s="29">
        <v>310684.0</v>
      </c>
      <c r="B355" s="23">
        <v>354.0</v>
      </c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</row>
    <row r="356">
      <c r="A356" s="29">
        <v>310678.0</v>
      </c>
      <c r="B356" s="23">
        <v>355.0</v>
      </c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</row>
    <row r="357">
      <c r="A357" s="29">
        <v>310668.0</v>
      </c>
      <c r="B357" s="23">
        <v>356.0</v>
      </c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</row>
    <row r="358">
      <c r="A358" s="29">
        <v>310672.0</v>
      </c>
      <c r="B358" s="23">
        <v>357.0</v>
      </c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</row>
    <row r="359">
      <c r="A359" s="29">
        <v>310689.0</v>
      </c>
      <c r="B359" s="23">
        <v>358.0</v>
      </c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</row>
    <row r="360">
      <c r="A360" s="29">
        <v>310443.0</v>
      </c>
      <c r="B360" s="23">
        <v>359.0</v>
      </c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</row>
    <row r="361">
      <c r="A361" s="29">
        <v>310262.0</v>
      </c>
      <c r="B361" s="23">
        <v>360.0</v>
      </c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</row>
    <row r="362">
      <c r="A362" s="29">
        <v>308712.0</v>
      </c>
      <c r="B362" s="23">
        <v>361.0</v>
      </c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</row>
    <row r="363">
      <c r="A363" s="29">
        <v>310572.0</v>
      </c>
      <c r="B363" s="23">
        <v>362.0</v>
      </c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</row>
    <row r="364">
      <c r="A364" s="29">
        <v>310578.0</v>
      </c>
      <c r="B364" s="23">
        <v>363.0</v>
      </c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</row>
    <row r="365">
      <c r="A365" s="29">
        <v>310581.0</v>
      </c>
      <c r="B365" s="23">
        <v>364.0</v>
      </c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</row>
    <row r="366">
      <c r="A366" s="29">
        <v>310615.0</v>
      </c>
      <c r="B366" s="23">
        <v>365.0</v>
      </c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</row>
    <row r="367">
      <c r="A367" s="29">
        <v>310599.0</v>
      </c>
      <c r="B367" s="23">
        <v>366.0</v>
      </c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</row>
    <row r="368">
      <c r="A368" s="29">
        <v>310600.0</v>
      </c>
      <c r="B368" s="23">
        <v>367.0</v>
      </c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</row>
    <row r="369">
      <c r="A369" s="29">
        <v>310586.0</v>
      </c>
      <c r="B369" s="23">
        <v>368.0</v>
      </c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</row>
    <row r="370">
      <c r="A370" s="29">
        <v>310628.0</v>
      </c>
      <c r="B370" s="23">
        <v>369.0</v>
      </c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</row>
    <row r="371">
      <c r="A371" s="29">
        <v>310588.0</v>
      </c>
      <c r="B371" s="23">
        <v>370.0</v>
      </c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</row>
    <row r="372">
      <c r="A372" s="29">
        <v>310591.0</v>
      </c>
      <c r="B372" s="23">
        <v>371.0</v>
      </c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</row>
    <row r="373">
      <c r="A373" s="29">
        <v>310606.0</v>
      </c>
      <c r="B373" s="23">
        <v>372.0</v>
      </c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</row>
    <row r="374">
      <c r="A374" s="29">
        <v>310579.0</v>
      </c>
      <c r="B374" s="23">
        <v>373.0</v>
      </c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</row>
    <row r="375">
      <c r="A375" s="29">
        <v>310584.0</v>
      </c>
      <c r="B375" s="23">
        <v>374.0</v>
      </c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</row>
    <row r="376">
      <c r="A376" s="29">
        <v>310564.0</v>
      </c>
      <c r="B376" s="23">
        <v>375.0</v>
      </c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</row>
    <row r="377">
      <c r="A377" s="29">
        <v>310569.0</v>
      </c>
      <c r="B377" s="23">
        <v>376.0</v>
      </c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</row>
    <row r="378">
      <c r="A378" s="29">
        <v>310562.0</v>
      </c>
      <c r="B378" s="23">
        <v>377.0</v>
      </c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</row>
    <row r="379">
      <c r="A379" s="29">
        <v>310634.0</v>
      </c>
      <c r="B379" s="23">
        <v>378.0</v>
      </c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</row>
    <row r="380">
      <c r="A380" s="29">
        <v>310613.0</v>
      </c>
      <c r="B380" s="23">
        <v>379.0</v>
      </c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</row>
    <row r="381">
      <c r="A381" s="29">
        <v>310616.0</v>
      </c>
      <c r="B381" s="23">
        <v>380.0</v>
      </c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</row>
    <row r="382">
      <c r="A382" s="29">
        <v>310566.0</v>
      </c>
      <c r="B382" s="23">
        <v>381.0</v>
      </c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</row>
    <row r="383">
      <c r="A383" s="29">
        <v>310612.0</v>
      </c>
      <c r="B383" s="23">
        <v>382.0</v>
      </c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</row>
    <row r="384">
      <c r="A384" s="29">
        <v>310632.0</v>
      </c>
      <c r="B384" s="23">
        <v>383.0</v>
      </c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</row>
    <row r="385">
      <c r="A385" s="29">
        <v>310610.0</v>
      </c>
      <c r="B385" s="23">
        <v>384.0</v>
      </c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</row>
    <row r="386">
      <c r="A386" s="29">
        <v>310605.0</v>
      </c>
      <c r="B386" s="23">
        <v>385.0</v>
      </c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</row>
    <row r="387">
      <c r="A387" s="29">
        <v>310563.0</v>
      </c>
      <c r="B387" s="23">
        <v>386.0</v>
      </c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</row>
    <row r="388">
      <c r="A388" s="29">
        <v>310587.0</v>
      </c>
      <c r="B388" s="23">
        <v>387.0</v>
      </c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6" t="s">
        <v>0</v>
      </c>
      <c r="B1" s="37" t="s">
        <v>413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</row>
    <row r="2">
      <c r="A2" s="38">
        <v>300230.0</v>
      </c>
      <c r="B2" s="38">
        <v>1.0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>
      <c r="A3" s="39">
        <v>300334.0</v>
      </c>
      <c r="B3" s="38">
        <v>2.0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>
      <c r="A4" s="39">
        <v>308686.0</v>
      </c>
      <c r="B4" s="38">
        <v>3.0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>
      <c r="A5" s="39">
        <v>308709.0</v>
      </c>
      <c r="B5" s="38">
        <v>4.0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>
      <c r="A6" s="39">
        <v>308712.0</v>
      </c>
      <c r="B6" s="38">
        <v>5.0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>
      <c r="A7" s="39">
        <v>309358.0</v>
      </c>
      <c r="B7" s="38">
        <v>6.0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>
      <c r="A8" s="39">
        <v>308752.0</v>
      </c>
      <c r="B8" s="38">
        <v>7.0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>
      <c r="A9" s="39">
        <v>308838.0</v>
      </c>
      <c r="B9" s="38">
        <v>8.0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>
      <c r="A10" s="39">
        <v>308819.0</v>
      </c>
      <c r="B10" s="38">
        <v>9.0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>
      <c r="A11" s="39">
        <v>308850.0</v>
      </c>
      <c r="B11" s="38">
        <v>10.0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>
      <c r="A12" s="39">
        <v>308822.0</v>
      </c>
      <c r="B12" s="38">
        <v>11.0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>
      <c r="A13" s="39">
        <v>308956.0</v>
      </c>
      <c r="B13" s="38">
        <v>12.0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>
      <c r="A14" s="39">
        <v>309040.0</v>
      </c>
      <c r="B14" s="38">
        <v>13.0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>
      <c r="A15" s="39">
        <v>309018.0</v>
      </c>
      <c r="B15" s="38">
        <v>14.0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>
      <c r="A16" s="39">
        <v>309142.0</v>
      </c>
      <c r="B16" s="38">
        <v>15.0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>
      <c r="A17" s="39">
        <v>309189.0</v>
      </c>
      <c r="B17" s="38">
        <v>16.0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>
      <c r="A18" s="39">
        <v>309251.0</v>
      </c>
      <c r="B18" s="38">
        <v>17.0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>
      <c r="A19" s="39">
        <v>308972.0</v>
      </c>
      <c r="B19" s="38">
        <v>18.0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>
      <c r="A20" s="39">
        <v>309609.0</v>
      </c>
      <c r="B20" s="38">
        <v>19.0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>
      <c r="A21" s="39">
        <v>309002.0</v>
      </c>
      <c r="B21" s="38">
        <v>20.0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>
      <c r="A22" s="39">
        <v>309041.0</v>
      </c>
      <c r="B22" s="38">
        <v>21.0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>
      <c r="A23" s="39">
        <v>308812.0</v>
      </c>
      <c r="B23" s="38">
        <v>22.0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>
      <c r="A24" s="39">
        <v>309331.0</v>
      </c>
      <c r="B24" s="38">
        <v>23.0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>
      <c r="A25" s="39">
        <v>309737.0</v>
      </c>
      <c r="B25" s="38">
        <v>24.0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>
      <c r="A26" s="39">
        <v>309501.0</v>
      </c>
      <c r="B26" s="38">
        <v>25.0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>
      <c r="A27" s="39">
        <v>309754.0</v>
      </c>
      <c r="B27" s="38">
        <v>26.0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>
      <c r="A28" s="39">
        <v>309798.0</v>
      </c>
      <c r="B28" s="38">
        <v>27.0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>
      <c r="A29" s="39">
        <v>309542.0</v>
      </c>
      <c r="B29" s="38">
        <v>28.0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>
      <c r="A30" s="39">
        <v>309875.0</v>
      </c>
      <c r="B30" s="38">
        <v>29.0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>
      <c r="A31" s="39">
        <v>309878.0</v>
      </c>
      <c r="B31" s="38">
        <v>30.0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>
      <c r="A32" s="39">
        <v>309590.0</v>
      </c>
      <c r="B32" s="38">
        <v>31.0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>
      <c r="A33" s="39">
        <v>309593.0</v>
      </c>
      <c r="B33" s="38">
        <v>32.0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>
      <c r="A34" s="39">
        <v>309601.0</v>
      </c>
      <c r="B34" s="38">
        <v>33.0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>
      <c r="A35" s="39">
        <v>309617.0</v>
      </c>
      <c r="B35" s="38">
        <v>34.0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>
      <c r="A36" s="39">
        <v>310009.0</v>
      </c>
      <c r="B36" s="38">
        <v>35.0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>
      <c r="A37" s="39">
        <v>309605.0</v>
      </c>
      <c r="B37" s="38">
        <v>36.0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>
      <c r="A38" s="39">
        <v>310154.0</v>
      </c>
      <c r="B38" s="38">
        <v>37.0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>
      <c r="A39" s="39">
        <v>310147.0</v>
      </c>
      <c r="B39" s="38">
        <v>38.0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>
      <c r="A40" s="39">
        <v>310155.0</v>
      </c>
      <c r="B40" s="38">
        <v>39.0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>
      <c r="A41" s="39">
        <v>310182.0</v>
      </c>
      <c r="B41" s="38">
        <v>40.0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>
      <c r="A42" s="39">
        <v>309683.0</v>
      </c>
      <c r="B42" s="38">
        <v>41.0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>
      <c r="A43" s="39">
        <v>309676.0</v>
      </c>
      <c r="B43" s="38">
        <v>42.0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>
      <c r="A44" s="39">
        <v>310268.0</v>
      </c>
      <c r="B44" s="38">
        <v>43.0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>
      <c r="A45" s="39">
        <v>310263.0</v>
      </c>
      <c r="B45" s="38">
        <v>44.0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>
      <c r="A46" s="39">
        <v>310262.0</v>
      </c>
      <c r="B46" s="38">
        <v>45.0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>
      <c r="A47" s="39">
        <v>310258.0</v>
      </c>
      <c r="B47" s="38">
        <v>46.0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>
      <c r="A48" s="39">
        <v>310267.0</v>
      </c>
      <c r="B48" s="38">
        <v>47.0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>
      <c r="A49" s="39">
        <v>310255.0</v>
      </c>
      <c r="B49" s="38">
        <v>48.0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>
      <c r="A50" s="39">
        <v>310331.0</v>
      </c>
      <c r="B50" s="38">
        <v>49.0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>
      <c r="A51" s="39">
        <v>309744.0</v>
      </c>
      <c r="B51" s="38">
        <v>50.0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>
      <c r="A52" s="39">
        <v>309784.0</v>
      </c>
      <c r="B52" s="38">
        <v>51.0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>
      <c r="A53" s="39">
        <v>309785.0</v>
      </c>
      <c r="B53" s="38">
        <v>52.0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>
      <c r="A54" s="39">
        <v>309796.0</v>
      </c>
      <c r="B54" s="38">
        <v>53.0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>
      <c r="A55" s="39">
        <v>309795.0</v>
      </c>
      <c r="B55" s="38">
        <v>54.0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>
      <c r="A56" s="39">
        <v>309805.0</v>
      </c>
      <c r="B56" s="38">
        <v>55.0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>
      <c r="A57" s="39">
        <v>309816.0</v>
      </c>
      <c r="B57" s="38">
        <v>56.0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>
      <c r="A58" s="39">
        <v>309831.0</v>
      </c>
      <c r="B58" s="38">
        <v>57.0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>
      <c r="A59" s="39">
        <v>309829.0</v>
      </c>
      <c r="B59" s="38">
        <v>58.0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>
      <c r="A60" s="39">
        <v>309808.0</v>
      </c>
      <c r="B60" s="38">
        <v>59.0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>
      <c r="A61" s="39">
        <v>310173.0</v>
      </c>
      <c r="B61" s="38">
        <v>60.0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>
      <c r="A62" s="39">
        <v>309854.0</v>
      </c>
      <c r="B62" s="38">
        <v>61.0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>
      <c r="A63" s="39">
        <v>309865.0</v>
      </c>
      <c r="B63" s="38">
        <v>62.0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>
      <c r="A64" s="39">
        <v>309837.0</v>
      </c>
      <c r="B64" s="38">
        <v>63.0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>
      <c r="A65" s="39">
        <v>310169.0</v>
      </c>
      <c r="B65" s="38">
        <v>64.0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>
      <c r="A66" s="39">
        <v>310496.0</v>
      </c>
      <c r="B66" s="38">
        <v>65.0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>
      <c r="A67" s="38">
        <v>310498.0</v>
      </c>
      <c r="B67" s="38">
        <v>66.0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>
      <c r="A68" s="39">
        <v>310492.0</v>
      </c>
      <c r="B68" s="38">
        <v>67.0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>
      <c r="A69" s="39">
        <v>310493.0</v>
      </c>
      <c r="B69" s="38">
        <v>68.0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>
      <c r="A70" s="39">
        <v>310487.0</v>
      </c>
      <c r="B70" s="38">
        <v>69.0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>
      <c r="A71" s="39">
        <v>310500.0</v>
      </c>
      <c r="B71" s="38">
        <v>70.0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>
      <c r="A72" s="39">
        <v>310486.0</v>
      </c>
      <c r="B72" s="38">
        <v>71.0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>
      <c r="A73" s="39">
        <v>310506.0</v>
      </c>
      <c r="B73" s="38">
        <v>72.0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>
      <c r="A74" s="39">
        <v>309901.0</v>
      </c>
      <c r="B74" s="38">
        <v>73.0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>
      <c r="A75" s="39">
        <v>309894.0</v>
      </c>
      <c r="B75" s="38">
        <v>74.0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>
      <c r="A76" s="39">
        <v>310175.0</v>
      </c>
      <c r="B76" s="38">
        <v>75.0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>
      <c r="A77" s="39">
        <v>309914.0</v>
      </c>
      <c r="B77" s="38">
        <v>76.0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>
      <c r="A78" s="39">
        <v>309725.0</v>
      </c>
      <c r="B78" s="38">
        <v>77.0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>
      <c r="A79" s="39">
        <v>309978.0</v>
      </c>
      <c r="B79" s="38">
        <v>78.0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>
      <c r="A80" s="39">
        <v>309946.0</v>
      </c>
      <c r="B80" s="38">
        <v>79.0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>
      <c r="A81" s="39">
        <v>309975.0</v>
      </c>
      <c r="B81" s="38">
        <v>80.0</v>
      </c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>
      <c r="A82" s="39">
        <v>309923.0</v>
      </c>
      <c r="B82" s="38">
        <v>81.0</v>
      </c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>
      <c r="A83" s="39">
        <v>309964.0</v>
      </c>
      <c r="B83" s="38">
        <v>82.0</v>
      </c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>
      <c r="A84" s="39">
        <v>309967.0</v>
      </c>
      <c r="B84" s="38">
        <v>83.0</v>
      </c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>
      <c r="A85" s="39">
        <v>309960.0</v>
      </c>
      <c r="B85" s="38">
        <v>84.0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>
      <c r="A86" s="39">
        <v>309950.0</v>
      </c>
      <c r="B86" s="38">
        <v>85.0</v>
      </c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>
      <c r="A87" s="39">
        <v>309952.0</v>
      </c>
      <c r="B87" s="38">
        <v>86.0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>
      <c r="A88" s="39">
        <v>309979.0</v>
      </c>
      <c r="B88" s="38">
        <v>87.0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>
      <c r="A89" s="39">
        <v>309928.0</v>
      </c>
      <c r="B89" s="38">
        <v>88.0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>
      <c r="A90" s="39">
        <v>309963.0</v>
      </c>
      <c r="B90" s="38">
        <v>89.0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>
      <c r="A91" s="39">
        <v>309980.0</v>
      </c>
      <c r="B91" s="38">
        <v>90.0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>
      <c r="A92" s="39">
        <v>309994.0</v>
      </c>
      <c r="B92" s="38">
        <v>91.0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>
      <c r="A93" s="39">
        <v>310060.0</v>
      </c>
      <c r="B93" s="38">
        <v>92.0</v>
      </c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>
      <c r="A94" s="39">
        <v>310045.0</v>
      </c>
      <c r="B94" s="38">
        <v>93.0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>
      <c r="A95" s="39">
        <v>310037.0</v>
      </c>
      <c r="B95" s="38">
        <v>94.0</v>
      </c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>
      <c r="A96" s="39">
        <v>310031.0</v>
      </c>
      <c r="B96" s="38">
        <v>95.0</v>
      </c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>
      <c r="A97" s="39">
        <v>310064.0</v>
      </c>
      <c r="B97" s="38">
        <v>96.0</v>
      </c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>
      <c r="A98" s="39">
        <v>310065.0</v>
      </c>
      <c r="B98" s="38">
        <v>97.0</v>
      </c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>
      <c r="A99" s="39">
        <v>310036.0</v>
      </c>
      <c r="B99" s="38">
        <v>98.0</v>
      </c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>
      <c r="A100" s="39">
        <v>310057.0</v>
      </c>
      <c r="B100" s="38">
        <v>99.0</v>
      </c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>
      <c r="A101" s="39">
        <v>310067.0</v>
      </c>
      <c r="B101" s="38">
        <v>100.0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>
      <c r="A102" s="39">
        <v>310100.0</v>
      </c>
      <c r="B102" s="38">
        <v>101.0</v>
      </c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>
      <c r="A103" s="39">
        <v>310239.0</v>
      </c>
      <c r="B103" s="38">
        <v>102.0</v>
      </c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>
      <c r="A104" s="39">
        <v>310232.0</v>
      </c>
      <c r="B104" s="38">
        <v>103.0</v>
      </c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>
      <c r="A105" s="39">
        <v>310279.0</v>
      </c>
      <c r="B105" s="38">
        <v>104.0</v>
      </c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>
      <c r="A106" s="39">
        <v>310324.0</v>
      </c>
      <c r="B106" s="38">
        <v>105.0</v>
      </c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>
      <c r="A107" s="39">
        <v>310293.0</v>
      </c>
      <c r="B107" s="38">
        <v>106.0</v>
      </c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>
      <c r="A108" s="39">
        <v>310246.0</v>
      </c>
      <c r="B108" s="38">
        <v>107.0</v>
      </c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>
      <c r="A109" s="39">
        <v>310325.0</v>
      </c>
      <c r="B109" s="38">
        <v>108.0</v>
      </c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>
      <c r="A110" s="39">
        <v>310673.0</v>
      </c>
      <c r="B110" s="38">
        <v>109.0</v>
      </c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>
      <c r="A111" s="39">
        <v>310684.0</v>
      </c>
      <c r="B111" s="38">
        <v>110.0</v>
      </c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>
      <c r="A112" s="39">
        <v>310678.0</v>
      </c>
      <c r="B112" s="38">
        <v>111.0</v>
      </c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>
      <c r="A113" s="39">
        <v>310668.0</v>
      </c>
      <c r="B113" s="38">
        <v>112.0</v>
      </c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>
      <c r="A114" s="39">
        <v>310672.0</v>
      </c>
      <c r="B114" s="38">
        <v>113.0</v>
      </c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>
      <c r="A115" s="39">
        <v>310689.0</v>
      </c>
      <c r="B115" s="38">
        <v>114.0</v>
      </c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>
      <c r="A116" s="39">
        <v>310288.0</v>
      </c>
      <c r="B116" s="38">
        <v>115.0</v>
      </c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>
      <c r="A117" s="39">
        <v>310369.0</v>
      </c>
      <c r="B117" s="38">
        <v>116.0</v>
      </c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>
      <c r="A118" s="39">
        <v>310394.0</v>
      </c>
      <c r="B118" s="38">
        <v>117.0</v>
      </c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>
      <c r="A119" s="38">
        <v>310372.0</v>
      </c>
      <c r="B119" s="38">
        <v>118.0</v>
      </c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>
      <c r="A120" s="39">
        <v>310443.0</v>
      </c>
      <c r="B120" s="38">
        <v>119.0</v>
      </c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>
      <c r="A121" s="39">
        <v>310460.0</v>
      </c>
      <c r="B121" s="38">
        <v>120.0</v>
      </c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>
      <c r="A122" s="39">
        <v>310572.0</v>
      </c>
      <c r="B122" s="38">
        <v>121.0</v>
      </c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>
      <c r="A123" s="39">
        <v>310578.0</v>
      </c>
      <c r="B123" s="38">
        <v>122.0</v>
      </c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>
      <c r="A124" s="39">
        <v>310581.0</v>
      </c>
      <c r="B124" s="38">
        <v>123.0</v>
      </c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>
      <c r="A125" s="39">
        <v>310615.0</v>
      </c>
      <c r="B125" s="38">
        <v>124.0</v>
      </c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>
      <c r="A126" s="39">
        <v>310599.0</v>
      </c>
      <c r="B126" s="38">
        <v>125.0</v>
      </c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>
      <c r="A127" s="39">
        <v>310600.0</v>
      </c>
      <c r="B127" s="38">
        <v>126.0</v>
      </c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>
      <c r="A128" s="39">
        <v>310605.0</v>
      </c>
      <c r="B128" s="38">
        <v>127.0</v>
      </c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>
      <c r="A129" s="39">
        <v>310586.0</v>
      </c>
      <c r="B129" s="38">
        <v>128.0</v>
      </c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>
      <c r="A130" s="39">
        <v>310612.0</v>
      </c>
      <c r="B130" s="38">
        <v>129.0</v>
      </c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>
      <c r="A131" s="39">
        <v>310628.0</v>
      </c>
      <c r="B131" s="38">
        <v>130.0</v>
      </c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>
      <c r="A132" s="39">
        <v>310588.0</v>
      </c>
      <c r="B132" s="38">
        <v>131.0</v>
      </c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>
      <c r="A133" s="39">
        <v>310591.0</v>
      </c>
      <c r="B133" s="38">
        <v>132.0</v>
      </c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>
      <c r="A134" s="39">
        <v>310606.0</v>
      </c>
      <c r="B134" s="38">
        <v>133.0</v>
      </c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>
      <c r="A135" s="39">
        <v>310579.0</v>
      </c>
      <c r="B135" s="38">
        <v>134.0</v>
      </c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>
      <c r="A136" s="39">
        <v>310584.0</v>
      </c>
      <c r="B136" s="38">
        <v>135.0</v>
      </c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>
      <c r="A137" s="39">
        <v>310564.0</v>
      </c>
      <c r="B137" s="38">
        <v>136.0</v>
      </c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>
      <c r="A138" s="39">
        <v>310569.0</v>
      </c>
      <c r="B138" s="38">
        <v>137.0</v>
      </c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>
      <c r="A139" s="39">
        <v>310562.0</v>
      </c>
      <c r="B139" s="38">
        <v>138.0</v>
      </c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>
      <c r="A140" s="39">
        <v>310563.0</v>
      </c>
      <c r="B140" s="38">
        <v>139.0</v>
      </c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>
      <c r="A141" s="39">
        <v>310634.0</v>
      </c>
      <c r="B141" s="38">
        <v>140.0</v>
      </c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>
      <c r="A142" s="39">
        <v>310613.0</v>
      </c>
      <c r="B142" s="38">
        <v>141.0</v>
      </c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>
      <c r="A143" s="39">
        <v>310566.0</v>
      </c>
      <c r="B143" s="38">
        <v>142.0</v>
      </c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>
      <c r="A144" s="39">
        <v>310616.0</v>
      </c>
      <c r="B144" s="38">
        <v>143.0</v>
      </c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>
      <c r="A145" s="39">
        <v>310632.0</v>
      </c>
      <c r="B145" s="38">
        <v>144.0</v>
      </c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>
      <c r="A146" s="38">
        <v>310610.0</v>
      </c>
      <c r="B146" s="38">
        <v>145.0</v>
      </c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>
      <c r="A147" s="38">
        <v>310587.0</v>
      </c>
      <c r="B147" s="38">
        <v>146.0</v>
      </c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3.38"/>
    <col customWidth="1" min="5" max="5" width="33.0"/>
    <col customWidth="1" min="7" max="7" width="36.13"/>
    <col customWidth="1" min="9" max="9" width="40.0"/>
    <col customWidth="1" min="11" max="11" width="37.38"/>
    <col customWidth="1" min="12" max="12" width="18.5"/>
    <col customWidth="1" min="13" max="13" width="34.75"/>
    <col customWidth="1" min="14" max="14" width="30.13"/>
    <col customWidth="1" min="15" max="15" width="39.5"/>
    <col customWidth="1" min="17" max="17" width="38.38"/>
  </cols>
  <sheetData>
    <row r="1">
      <c r="A1" s="40" t="s">
        <v>0</v>
      </c>
      <c r="B1" s="13" t="s">
        <v>414</v>
      </c>
      <c r="C1" s="41" t="s">
        <v>3</v>
      </c>
      <c r="D1" s="13" t="s">
        <v>414</v>
      </c>
      <c r="E1" s="13" t="s">
        <v>3</v>
      </c>
      <c r="F1" s="13" t="s">
        <v>414</v>
      </c>
      <c r="G1" s="13" t="s">
        <v>3</v>
      </c>
      <c r="H1" s="13" t="s">
        <v>414</v>
      </c>
      <c r="I1" s="13" t="s">
        <v>3</v>
      </c>
      <c r="J1" s="13" t="s">
        <v>414</v>
      </c>
      <c r="K1" s="13" t="s">
        <v>3</v>
      </c>
      <c r="L1" s="13" t="s">
        <v>414</v>
      </c>
      <c r="M1" s="13" t="s">
        <v>3</v>
      </c>
      <c r="N1" s="13" t="s">
        <v>414</v>
      </c>
      <c r="O1" s="13" t="s">
        <v>3</v>
      </c>
      <c r="P1" s="13" t="s">
        <v>414</v>
      </c>
      <c r="Q1" s="13" t="s">
        <v>3</v>
      </c>
      <c r="R1" s="42"/>
      <c r="S1" s="42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</row>
    <row r="2">
      <c r="A2" s="18">
        <v>300334.0</v>
      </c>
      <c r="B2" s="16"/>
      <c r="C2" s="16" t="str">
        <f t="array" ref="C2">XLOOKUP(B2, RoleMaster!E:E, RoleMaster!H:H, "", 0, 1)</f>
        <v/>
      </c>
      <c r="D2" s="26" t="s">
        <v>406</v>
      </c>
      <c r="E2" s="16" t="str">
        <f t="array" ref="E2">XLOOKUP(D2, RoleMaster!E:E, RoleMaster!H:H, "", 0, 1)</f>
        <v>aea7ed55-e968-4172-83c7-16f869b186ae</v>
      </c>
      <c r="F2" s="16"/>
      <c r="G2" s="18" t="str">
        <f t="array" ref="G2">XLOOKUP(F2, RoleMaster!E:E, RoleMaster!H:H, "", 0, 1)</f>
        <v/>
      </c>
      <c r="H2" s="26" t="s">
        <v>408</v>
      </c>
      <c r="I2" s="16" t="str">
        <f t="array" ref="I2">XLOOKUP(H2, RoleMaster!E:E, RoleMaster!H:H, "", 0, 1)</f>
        <v>866c9d0d-4f6a-4ca6-b352-9e186b2e8478</v>
      </c>
      <c r="J2" s="16"/>
      <c r="K2" s="16" t="str">
        <f t="array" ref="K2">XLOOKUP(J2, RoleMaster!E:E, RoleMaster!H:H, "", 0, 1)</f>
        <v/>
      </c>
      <c r="L2" s="26" t="s">
        <v>404</v>
      </c>
      <c r="M2" s="16" t="str">
        <f t="array" ref="M2">XLOOKUP(L2, RoleMaster!E:E, RoleMaster!H:H, "", 0, 1)</f>
        <v>b5bc5bd4-194b-41ab-8e3f-c45f25c028d0</v>
      </c>
      <c r="N2" s="16"/>
      <c r="O2" s="16" t="str">
        <f t="array" ref="O2">XLOOKUP(N2, RoleMaster!E:E, RoleMaster!H:H, "", 0, 1)</f>
        <v/>
      </c>
      <c r="P2" s="26" t="s">
        <v>405</v>
      </c>
      <c r="Q2" s="16" t="str">
        <f t="array" ref="Q2">XLOOKUP(P2, RoleMaster!E:E, RoleMaster!H:H, "", 0, 1)</f>
        <v>4313bbc5-41fb-44dc-929a-99e224446525</v>
      </c>
      <c r="R2" s="43"/>
      <c r="S2" s="43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</row>
    <row r="3">
      <c r="A3" s="18">
        <v>302763.0</v>
      </c>
      <c r="B3" s="16"/>
      <c r="C3" s="16" t="str">
        <f t="array" ref="C3">XLOOKUP(B3, RoleMaster!E:E, RoleMaster!H:H, "", 0, 1)</f>
        <v/>
      </c>
      <c r="D3" s="26" t="s">
        <v>406</v>
      </c>
      <c r="E3" s="16" t="str">
        <f t="array" ref="E3">XLOOKUP(D3, RoleMaster!E:E, RoleMaster!H:H, "", 0, 1)</f>
        <v>aea7ed55-e968-4172-83c7-16f869b186ae</v>
      </c>
      <c r="F3" s="16"/>
      <c r="G3" s="18" t="str">
        <f t="array" ref="G3">XLOOKUP(F3, RoleMaster!E:E, RoleMaster!H:H, "", 0, 1)</f>
        <v/>
      </c>
      <c r="H3" s="26" t="s">
        <v>408</v>
      </c>
      <c r="I3" s="16" t="str">
        <f t="array" ref="I3">XLOOKUP(H3, RoleMaster!E:E, RoleMaster!H:H, "", 0, 1)</f>
        <v>866c9d0d-4f6a-4ca6-b352-9e186b2e8478</v>
      </c>
      <c r="J3" s="16"/>
      <c r="K3" s="16" t="str">
        <f t="array" ref="K3">XLOOKUP(J3, RoleMaster!E:E, RoleMaster!H:H, "", 0, 1)</f>
        <v/>
      </c>
      <c r="L3" s="26" t="s">
        <v>404</v>
      </c>
      <c r="M3" s="16" t="str">
        <f t="array" ref="M3">XLOOKUP(L3, RoleMaster!E:E, RoleMaster!H:H, "", 0, 1)</f>
        <v>b5bc5bd4-194b-41ab-8e3f-c45f25c028d0</v>
      </c>
      <c r="N3" s="16"/>
      <c r="O3" s="16" t="str">
        <f t="array" ref="O3">XLOOKUP(N3, RoleMaster!E:E, RoleMaster!H:H, "", 0, 1)</f>
        <v/>
      </c>
      <c r="P3" s="26" t="s">
        <v>405</v>
      </c>
      <c r="Q3" s="16" t="str">
        <f t="array" ref="Q3">XLOOKUP(P3, RoleMaster!E:E, RoleMaster!H:H, "", 0, 1)</f>
        <v>4313bbc5-41fb-44dc-929a-99e224446525</v>
      </c>
      <c r="R3" s="43"/>
      <c r="S3" s="43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</row>
    <row r="4">
      <c r="A4" s="18">
        <v>308760.0</v>
      </c>
      <c r="B4" s="16"/>
      <c r="C4" s="16" t="str">
        <f t="array" ref="C4">XLOOKUP(B4, RoleMaster!E:E, RoleMaster!H:H, "", 0, 1)</f>
        <v/>
      </c>
      <c r="D4" s="26" t="s">
        <v>406</v>
      </c>
      <c r="E4" s="16" t="str">
        <f t="array" ref="E4">XLOOKUP(D4, RoleMaster!E:E, RoleMaster!H:H, "", 0, 1)</f>
        <v>aea7ed55-e968-4172-83c7-16f869b186ae</v>
      </c>
      <c r="F4" s="26" t="s">
        <v>403</v>
      </c>
      <c r="G4" s="18" t="str">
        <f t="array" ref="G4">XLOOKUP(F4, RoleMaster!E:E, RoleMaster!H:H, "", 0, 1)</f>
        <v>2615173f-0c73-47c2-9e5e-71c4134616de</v>
      </c>
      <c r="H4" s="26" t="s">
        <v>408</v>
      </c>
      <c r="I4" s="16" t="str">
        <f t="array" ref="I4">XLOOKUP(H4, RoleMaster!E:E, RoleMaster!H:H, "", 0, 1)</f>
        <v>866c9d0d-4f6a-4ca6-b352-9e186b2e8478</v>
      </c>
      <c r="J4" s="16"/>
      <c r="K4" s="16" t="str">
        <f t="array" ref="K4">XLOOKUP(J4, RoleMaster!E:E, RoleMaster!H:H, "", 0, 1)</f>
        <v/>
      </c>
      <c r="L4" s="26" t="s">
        <v>404</v>
      </c>
      <c r="M4" s="16" t="str">
        <f t="array" ref="M4">XLOOKUP(L4, RoleMaster!E:E, RoleMaster!H:H, "", 0, 1)</f>
        <v>b5bc5bd4-194b-41ab-8e3f-c45f25c028d0</v>
      </c>
      <c r="N4" s="16"/>
      <c r="O4" s="16" t="str">
        <f t="array" ref="O4">XLOOKUP(N4, RoleMaster!E:E, RoleMaster!H:H, "", 0, 1)</f>
        <v/>
      </c>
      <c r="P4" s="26" t="s">
        <v>405</v>
      </c>
      <c r="Q4" s="16" t="str">
        <f t="array" ref="Q4">XLOOKUP(P4, RoleMaster!E:E, RoleMaster!H:H, "", 0, 1)</f>
        <v>4313bbc5-41fb-44dc-929a-99e224446525</v>
      </c>
      <c r="R4" s="43"/>
      <c r="S4" s="43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</row>
    <row r="5">
      <c r="A5" s="18">
        <v>308812.0</v>
      </c>
      <c r="B5" s="16"/>
      <c r="C5" s="16" t="str">
        <f t="array" ref="C5">XLOOKUP(B5, RoleMaster!E:E, RoleMaster!H:H, "", 0, 1)</f>
        <v/>
      </c>
      <c r="D5" s="26" t="s">
        <v>406</v>
      </c>
      <c r="E5" s="16" t="str">
        <f t="array" ref="E5">XLOOKUP(D5, RoleMaster!E:E, RoleMaster!H:H, "", 0, 1)</f>
        <v>aea7ed55-e968-4172-83c7-16f869b186ae</v>
      </c>
      <c r="F5" s="26" t="s">
        <v>403</v>
      </c>
      <c r="G5" s="18" t="str">
        <f t="array" ref="G5">XLOOKUP(F5, RoleMaster!E:E, RoleMaster!H:H, "", 0, 1)</f>
        <v>2615173f-0c73-47c2-9e5e-71c4134616de</v>
      </c>
      <c r="H5" s="26" t="s">
        <v>408</v>
      </c>
      <c r="I5" s="16" t="str">
        <f t="array" ref="I5">XLOOKUP(H5, RoleMaster!E:E, RoleMaster!H:H, "", 0, 1)</f>
        <v>866c9d0d-4f6a-4ca6-b352-9e186b2e8478</v>
      </c>
      <c r="J5" s="16"/>
      <c r="K5" s="16" t="str">
        <f t="array" ref="K5">XLOOKUP(J5, RoleMaster!E:E, RoleMaster!H:H, "", 0, 1)</f>
        <v/>
      </c>
      <c r="L5" s="26" t="s">
        <v>404</v>
      </c>
      <c r="M5" s="16" t="str">
        <f t="array" ref="M5">XLOOKUP(L5, RoleMaster!E:E, RoleMaster!H:H, "", 0, 1)</f>
        <v>b5bc5bd4-194b-41ab-8e3f-c45f25c028d0</v>
      </c>
      <c r="N5" s="16"/>
      <c r="O5" s="16" t="str">
        <f t="array" ref="O5">XLOOKUP(N5, RoleMaster!E:E, RoleMaster!H:H, "", 0, 1)</f>
        <v/>
      </c>
      <c r="P5" s="26" t="s">
        <v>405</v>
      </c>
      <c r="Q5" s="16" t="str">
        <f t="array" ref="Q5">XLOOKUP(P5, RoleMaster!E:E, RoleMaster!H:H, "", 0, 1)</f>
        <v>4313bbc5-41fb-44dc-929a-99e224446525</v>
      </c>
      <c r="R5" s="43"/>
      <c r="S5" s="43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</row>
    <row r="6">
      <c r="A6" s="18">
        <v>309002.0</v>
      </c>
      <c r="B6" s="16"/>
      <c r="C6" s="16" t="str">
        <f t="array" ref="C6">XLOOKUP(B6, RoleMaster!E:E, RoleMaster!H:H, "", 0, 1)</f>
        <v/>
      </c>
      <c r="D6" s="26" t="s">
        <v>406</v>
      </c>
      <c r="E6" s="16" t="str">
        <f t="array" ref="E6">XLOOKUP(D6, RoleMaster!E:E, RoleMaster!H:H, "", 0, 1)</f>
        <v>aea7ed55-e968-4172-83c7-16f869b186ae</v>
      </c>
      <c r="F6" s="16"/>
      <c r="G6" s="18" t="str">
        <f t="array" ref="G6">XLOOKUP(F6, RoleMaster!E:E, RoleMaster!H:H, "", 0, 1)</f>
        <v/>
      </c>
      <c r="H6" s="26" t="s">
        <v>408</v>
      </c>
      <c r="I6" s="16" t="str">
        <f t="array" ref="I6">XLOOKUP(H6, RoleMaster!E:E, RoleMaster!H:H, "", 0, 1)</f>
        <v>866c9d0d-4f6a-4ca6-b352-9e186b2e8478</v>
      </c>
      <c r="J6" s="26" t="s">
        <v>401</v>
      </c>
      <c r="K6" s="16" t="str">
        <f t="array" ref="K6">XLOOKUP(J6, RoleMaster!E:E, RoleMaster!H:H, "", 0, 1)</f>
        <v>dec8619b-903f-480e-a552-b9ad9b97025f</v>
      </c>
      <c r="L6" s="26" t="s">
        <v>404</v>
      </c>
      <c r="M6" s="16" t="str">
        <f t="array" ref="M6">XLOOKUP(L6, RoleMaster!E:E, RoleMaster!H:H, "", 0, 1)</f>
        <v>b5bc5bd4-194b-41ab-8e3f-c45f25c028d0</v>
      </c>
      <c r="N6" s="16"/>
      <c r="O6" s="16" t="str">
        <f t="array" ref="O6">XLOOKUP(N6, RoleMaster!E:E, RoleMaster!H:H, "", 0, 1)</f>
        <v/>
      </c>
      <c r="P6" s="26" t="s">
        <v>405</v>
      </c>
      <c r="Q6" s="16" t="str">
        <f t="array" ref="Q6">XLOOKUP(P6, RoleMaster!E:E, RoleMaster!H:H, "", 0, 1)</f>
        <v>4313bbc5-41fb-44dc-929a-99e224446525</v>
      </c>
      <c r="R6" s="43"/>
      <c r="S6" s="43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</row>
    <row r="7">
      <c r="A7" s="18">
        <v>309045.0</v>
      </c>
      <c r="B7" s="26" t="s">
        <v>400</v>
      </c>
      <c r="C7" s="16" t="str">
        <f t="array" ref="C7">XLOOKUP(B7, RoleMaster!E:E, RoleMaster!H:H, "", 0, 1)</f>
        <v>909fe744-64e1-4430-af94-29049e4d5d61</v>
      </c>
      <c r="D7" s="26" t="s">
        <v>406</v>
      </c>
      <c r="E7" s="16" t="str">
        <f t="array" ref="E7">XLOOKUP(D7, RoleMaster!E:E, RoleMaster!H:H, "", 0, 1)</f>
        <v>aea7ed55-e968-4172-83c7-16f869b186ae</v>
      </c>
      <c r="F7" s="16"/>
      <c r="G7" s="18" t="str">
        <f t="array" ref="G7">XLOOKUP(F7, RoleMaster!E:E, RoleMaster!H:H, "", 0, 1)</f>
        <v/>
      </c>
      <c r="H7" s="26" t="s">
        <v>408</v>
      </c>
      <c r="I7" s="16" t="str">
        <f t="array" ref="I7">XLOOKUP(H7, RoleMaster!E:E, RoleMaster!H:H, "", 0, 1)</f>
        <v>866c9d0d-4f6a-4ca6-b352-9e186b2e8478</v>
      </c>
      <c r="J7" s="16"/>
      <c r="K7" s="16" t="str">
        <f t="array" ref="K7">XLOOKUP(J7, RoleMaster!E:E, RoleMaster!H:H, "", 0, 1)</f>
        <v/>
      </c>
      <c r="L7" s="26" t="s">
        <v>404</v>
      </c>
      <c r="M7" s="16" t="str">
        <f t="array" ref="M7">XLOOKUP(L7, RoleMaster!E:E, RoleMaster!H:H, "", 0, 1)</f>
        <v>b5bc5bd4-194b-41ab-8e3f-c45f25c028d0</v>
      </c>
      <c r="N7" s="16"/>
      <c r="O7" s="16" t="str">
        <f t="array" ref="O7">XLOOKUP(N7, RoleMaster!E:E, RoleMaster!H:H, "", 0, 1)</f>
        <v/>
      </c>
      <c r="P7" s="26" t="s">
        <v>405</v>
      </c>
      <c r="Q7" s="16" t="str">
        <f t="array" ref="Q7">XLOOKUP(P7, RoleMaster!E:E, RoleMaster!H:H, "", 0, 1)</f>
        <v>4313bbc5-41fb-44dc-929a-99e224446525</v>
      </c>
      <c r="R7" s="43"/>
      <c r="S7" s="43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</row>
    <row r="8">
      <c r="A8" s="18">
        <v>309142.0</v>
      </c>
      <c r="B8" s="26" t="s">
        <v>400</v>
      </c>
      <c r="C8" s="16" t="str">
        <f t="array" ref="C8">XLOOKUP(B8, RoleMaster!E:E, RoleMaster!H:H, "", 0, 1)</f>
        <v>909fe744-64e1-4430-af94-29049e4d5d61</v>
      </c>
      <c r="D8" s="26" t="s">
        <v>406</v>
      </c>
      <c r="E8" s="16" t="str">
        <f t="array" ref="E8">XLOOKUP(D8, RoleMaster!E:E, RoleMaster!H:H, "", 0, 1)</f>
        <v>aea7ed55-e968-4172-83c7-16f869b186ae</v>
      </c>
      <c r="F8" s="16"/>
      <c r="G8" s="18" t="str">
        <f t="array" ref="G8">XLOOKUP(F8, RoleMaster!E:E, RoleMaster!H:H, "", 0, 1)</f>
        <v/>
      </c>
      <c r="H8" s="26" t="s">
        <v>408</v>
      </c>
      <c r="I8" s="16" t="str">
        <f t="array" ref="I8">XLOOKUP(H8, RoleMaster!E:E, RoleMaster!H:H, "", 0, 1)</f>
        <v>866c9d0d-4f6a-4ca6-b352-9e186b2e8478</v>
      </c>
      <c r="J8" s="16"/>
      <c r="K8" s="16" t="str">
        <f t="array" ref="K8">XLOOKUP(J8, RoleMaster!E:E, RoleMaster!H:H, "", 0, 1)</f>
        <v/>
      </c>
      <c r="L8" s="26" t="s">
        <v>404</v>
      </c>
      <c r="M8" s="16" t="str">
        <f t="array" ref="M8">XLOOKUP(L8, RoleMaster!E:E, RoleMaster!H:H, "", 0, 1)</f>
        <v>b5bc5bd4-194b-41ab-8e3f-c45f25c028d0</v>
      </c>
      <c r="N8" s="16"/>
      <c r="O8" s="16" t="str">
        <f t="array" ref="O8">XLOOKUP(N8, RoleMaster!E:E, RoleMaster!H:H, "", 0, 1)</f>
        <v/>
      </c>
      <c r="P8" s="26" t="s">
        <v>405</v>
      </c>
      <c r="Q8" s="16" t="str">
        <f t="array" ref="Q8">XLOOKUP(P8, RoleMaster!E:E, RoleMaster!H:H, "", 0, 1)</f>
        <v>4313bbc5-41fb-44dc-929a-99e224446525</v>
      </c>
      <c r="R8" s="43"/>
      <c r="S8" s="43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</row>
    <row r="9">
      <c r="A9" s="18">
        <v>309251.0</v>
      </c>
      <c r="B9" s="26" t="s">
        <v>400</v>
      </c>
      <c r="C9" s="16" t="str">
        <f t="array" ref="C9">XLOOKUP(B9, RoleMaster!E:E, RoleMaster!H:H, "", 0, 1)</f>
        <v>909fe744-64e1-4430-af94-29049e4d5d61</v>
      </c>
      <c r="D9" s="26" t="s">
        <v>406</v>
      </c>
      <c r="E9" s="16" t="str">
        <f t="array" ref="E9">XLOOKUP(D9, RoleMaster!E:E, RoleMaster!H:H, "", 0, 1)</f>
        <v>aea7ed55-e968-4172-83c7-16f869b186ae</v>
      </c>
      <c r="F9" s="16"/>
      <c r="G9" s="18" t="str">
        <f t="array" ref="G9">XLOOKUP(F9, RoleMaster!E:E, RoleMaster!H:H, "", 0, 1)</f>
        <v/>
      </c>
      <c r="H9" s="26" t="s">
        <v>408</v>
      </c>
      <c r="I9" s="16" t="str">
        <f t="array" ref="I9">XLOOKUP(H9, RoleMaster!E:E, RoleMaster!H:H, "", 0, 1)</f>
        <v>866c9d0d-4f6a-4ca6-b352-9e186b2e8478</v>
      </c>
      <c r="J9" s="16"/>
      <c r="K9" s="16" t="str">
        <f t="array" ref="K9">XLOOKUP(J9, RoleMaster!E:E, RoleMaster!H:H, "", 0, 1)</f>
        <v/>
      </c>
      <c r="L9" s="26" t="s">
        <v>404</v>
      </c>
      <c r="M9" s="16" t="str">
        <f t="array" ref="M9">XLOOKUP(L9, RoleMaster!E:E, RoleMaster!H:H, "", 0, 1)</f>
        <v>b5bc5bd4-194b-41ab-8e3f-c45f25c028d0</v>
      </c>
      <c r="N9" s="16"/>
      <c r="O9" s="16" t="str">
        <f t="array" ref="O9">XLOOKUP(N9, RoleMaster!E:E, RoleMaster!H:H, "", 0, 1)</f>
        <v/>
      </c>
      <c r="P9" s="26" t="s">
        <v>405</v>
      </c>
      <c r="Q9" s="16" t="str">
        <f t="array" ref="Q9">XLOOKUP(P9, RoleMaster!E:E, RoleMaster!H:H, "", 0, 1)</f>
        <v>4313bbc5-41fb-44dc-929a-99e224446525</v>
      </c>
      <c r="R9" s="43"/>
      <c r="S9" s="43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</row>
    <row r="10">
      <c r="A10" s="18">
        <v>309331.0</v>
      </c>
      <c r="B10" s="26" t="s">
        <v>400</v>
      </c>
      <c r="C10" s="16" t="str">
        <f t="array" ref="C10">XLOOKUP(B10, RoleMaster!E:E, RoleMaster!H:H, "", 0, 1)</f>
        <v>909fe744-64e1-4430-af94-29049e4d5d61</v>
      </c>
      <c r="D10" s="26" t="s">
        <v>406</v>
      </c>
      <c r="E10" s="16" t="str">
        <f t="array" ref="E10">XLOOKUP(D10, RoleMaster!E:E, RoleMaster!H:H, "", 0, 1)</f>
        <v>aea7ed55-e968-4172-83c7-16f869b186ae</v>
      </c>
      <c r="F10" s="16"/>
      <c r="G10" s="18" t="str">
        <f t="array" ref="G10">XLOOKUP(F10, RoleMaster!E:E, RoleMaster!H:H, "", 0, 1)</f>
        <v/>
      </c>
      <c r="H10" s="26" t="s">
        <v>408</v>
      </c>
      <c r="I10" s="16" t="str">
        <f t="array" ref="I10">XLOOKUP(H10, RoleMaster!E:E, RoleMaster!H:H, "", 0, 1)</f>
        <v>866c9d0d-4f6a-4ca6-b352-9e186b2e8478</v>
      </c>
      <c r="J10" s="16"/>
      <c r="K10" s="16" t="str">
        <f t="array" ref="K10">XLOOKUP(J10, RoleMaster!E:E, RoleMaster!H:H, "", 0, 1)</f>
        <v/>
      </c>
      <c r="L10" s="26" t="s">
        <v>404</v>
      </c>
      <c r="M10" s="16" t="str">
        <f t="array" ref="M10">XLOOKUP(L10, RoleMaster!E:E, RoleMaster!H:H, "", 0, 1)</f>
        <v>b5bc5bd4-194b-41ab-8e3f-c45f25c028d0</v>
      </c>
      <c r="N10" s="16"/>
      <c r="O10" s="16" t="str">
        <f t="array" ref="O10">XLOOKUP(N10, RoleMaster!E:E, RoleMaster!H:H, "", 0, 1)</f>
        <v/>
      </c>
      <c r="P10" s="26" t="s">
        <v>405</v>
      </c>
      <c r="Q10" s="16" t="str">
        <f t="array" ref="Q10">XLOOKUP(P10, RoleMaster!E:E, RoleMaster!H:H, "", 0, 1)</f>
        <v>4313bbc5-41fb-44dc-929a-99e224446525</v>
      </c>
      <c r="R10" s="43"/>
      <c r="S10" s="43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</row>
    <row r="11">
      <c r="A11" s="18">
        <v>309335.0</v>
      </c>
      <c r="B11" s="26" t="s">
        <v>400</v>
      </c>
      <c r="C11" s="16" t="str">
        <f t="array" ref="C11">XLOOKUP(B11, RoleMaster!E:E, RoleMaster!H:H, "", 0, 1)</f>
        <v>909fe744-64e1-4430-af94-29049e4d5d61</v>
      </c>
      <c r="D11" s="26" t="s">
        <v>406</v>
      </c>
      <c r="E11" s="16" t="str">
        <f t="array" ref="E11">XLOOKUP(D11, RoleMaster!E:E, RoleMaster!H:H, "", 0, 1)</f>
        <v>aea7ed55-e968-4172-83c7-16f869b186ae</v>
      </c>
      <c r="F11" s="26" t="s">
        <v>403</v>
      </c>
      <c r="G11" s="18" t="str">
        <f t="array" ref="G11">XLOOKUP(F11, RoleMaster!E:E, RoleMaster!H:H, "", 0, 1)</f>
        <v>2615173f-0c73-47c2-9e5e-71c4134616de</v>
      </c>
      <c r="H11" s="26" t="s">
        <v>408</v>
      </c>
      <c r="I11" s="16" t="str">
        <f t="array" ref="I11">XLOOKUP(H11, RoleMaster!E:E, RoleMaster!H:H, "", 0, 1)</f>
        <v>866c9d0d-4f6a-4ca6-b352-9e186b2e8478</v>
      </c>
      <c r="J11" s="16"/>
      <c r="K11" s="16" t="str">
        <f t="array" ref="K11">XLOOKUP(J11, RoleMaster!E:E, RoleMaster!H:H, "", 0, 1)</f>
        <v/>
      </c>
      <c r="L11" s="26" t="s">
        <v>404</v>
      </c>
      <c r="M11" s="16" t="str">
        <f t="array" ref="M11">XLOOKUP(L11, RoleMaster!E:E, RoleMaster!H:H, "", 0, 1)</f>
        <v>b5bc5bd4-194b-41ab-8e3f-c45f25c028d0</v>
      </c>
      <c r="N11" s="16"/>
      <c r="O11" s="16" t="str">
        <f t="array" ref="O11">XLOOKUP(N11, RoleMaster!E:E, RoleMaster!H:H, "", 0, 1)</f>
        <v/>
      </c>
      <c r="P11" s="26" t="s">
        <v>405</v>
      </c>
      <c r="Q11" s="16" t="str">
        <f t="array" ref="Q11">XLOOKUP(P11, RoleMaster!E:E, RoleMaster!H:H, "", 0, 1)</f>
        <v>4313bbc5-41fb-44dc-929a-99e224446525</v>
      </c>
      <c r="R11" s="43"/>
      <c r="S11" s="43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</row>
    <row r="12">
      <c r="A12" s="18">
        <v>309542.0</v>
      </c>
      <c r="B12" s="26" t="s">
        <v>400</v>
      </c>
      <c r="C12" s="16" t="str">
        <f t="array" ref="C12">XLOOKUP(B12, RoleMaster!E:E, RoleMaster!H:H, "", 0, 1)</f>
        <v>909fe744-64e1-4430-af94-29049e4d5d61</v>
      </c>
      <c r="D12" s="26" t="s">
        <v>406</v>
      </c>
      <c r="E12" s="16" t="str">
        <f t="array" ref="E12">XLOOKUP(D12, RoleMaster!E:E, RoleMaster!H:H, "", 0, 1)</f>
        <v>aea7ed55-e968-4172-83c7-16f869b186ae</v>
      </c>
      <c r="F12" s="16"/>
      <c r="G12" s="18" t="str">
        <f t="array" ref="G12">XLOOKUP(F12, RoleMaster!E:E, RoleMaster!H:H, "", 0, 1)</f>
        <v/>
      </c>
      <c r="H12" s="26" t="s">
        <v>408</v>
      </c>
      <c r="I12" s="16" t="str">
        <f t="array" ref="I12">XLOOKUP(H12, RoleMaster!E:E, RoleMaster!H:H, "", 0, 1)</f>
        <v>866c9d0d-4f6a-4ca6-b352-9e186b2e8478</v>
      </c>
      <c r="J12" s="16"/>
      <c r="K12" s="16" t="str">
        <f t="array" ref="K12">XLOOKUP(J12, RoleMaster!E:E, RoleMaster!H:H, "", 0, 1)</f>
        <v/>
      </c>
      <c r="L12" s="26" t="s">
        <v>404</v>
      </c>
      <c r="M12" s="16" t="str">
        <f t="array" ref="M12">XLOOKUP(L12, RoleMaster!E:E, RoleMaster!H:H, "", 0, 1)</f>
        <v>b5bc5bd4-194b-41ab-8e3f-c45f25c028d0</v>
      </c>
      <c r="N12" s="16"/>
      <c r="O12" s="16" t="str">
        <f t="array" ref="O12">XLOOKUP(N12, RoleMaster!E:E, RoleMaster!H:H, "", 0, 1)</f>
        <v/>
      </c>
      <c r="P12" s="26" t="s">
        <v>405</v>
      </c>
      <c r="Q12" s="16" t="str">
        <f t="array" ref="Q12">XLOOKUP(P12, RoleMaster!E:E, RoleMaster!H:H, "", 0, 1)</f>
        <v>4313bbc5-41fb-44dc-929a-99e224446525</v>
      </c>
      <c r="R12" s="43"/>
      <c r="S12" s="43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</row>
    <row r="13">
      <c r="A13" s="18">
        <v>309590.0</v>
      </c>
      <c r="B13" s="26" t="s">
        <v>400</v>
      </c>
      <c r="C13" s="16" t="str">
        <f t="array" ref="C13">XLOOKUP(B13, RoleMaster!E:E, RoleMaster!H:H, "", 0, 1)</f>
        <v>909fe744-64e1-4430-af94-29049e4d5d61</v>
      </c>
      <c r="D13" s="26" t="s">
        <v>406</v>
      </c>
      <c r="E13" s="16" t="str">
        <f t="array" ref="E13">XLOOKUP(D13, RoleMaster!E:E, RoleMaster!H:H, "", 0, 1)</f>
        <v>aea7ed55-e968-4172-83c7-16f869b186ae</v>
      </c>
      <c r="F13" s="16"/>
      <c r="G13" s="18" t="str">
        <f t="array" ref="G13">XLOOKUP(F13, RoleMaster!E:E, RoleMaster!H:H, "", 0, 1)</f>
        <v/>
      </c>
      <c r="H13" s="26" t="s">
        <v>408</v>
      </c>
      <c r="I13" s="16" t="str">
        <f t="array" ref="I13">XLOOKUP(H13, RoleMaster!E:E, RoleMaster!H:H, "", 0, 1)</f>
        <v>866c9d0d-4f6a-4ca6-b352-9e186b2e8478</v>
      </c>
      <c r="J13" s="16"/>
      <c r="K13" s="16" t="str">
        <f t="array" ref="K13">XLOOKUP(J13, RoleMaster!E:E, RoleMaster!H:H, "", 0, 1)</f>
        <v/>
      </c>
      <c r="L13" s="26" t="s">
        <v>404</v>
      </c>
      <c r="M13" s="16" t="str">
        <f t="array" ref="M13">XLOOKUP(L13, RoleMaster!E:E, RoleMaster!H:H, "", 0, 1)</f>
        <v>b5bc5bd4-194b-41ab-8e3f-c45f25c028d0</v>
      </c>
      <c r="N13" s="26" t="s">
        <v>402</v>
      </c>
      <c r="O13" s="16" t="str">
        <f t="array" ref="O13">XLOOKUP(N13, RoleMaster!E:E, RoleMaster!H:H, "", 0, 1)</f>
        <v>02277ce1-f087-4cbe-9f34-70b6fbc21924</v>
      </c>
      <c r="P13" s="26" t="s">
        <v>405</v>
      </c>
      <c r="Q13" s="16" t="str">
        <f t="array" ref="Q13">XLOOKUP(P13, RoleMaster!E:E, RoleMaster!H:H, "", 0, 1)</f>
        <v>4313bbc5-41fb-44dc-929a-99e224446525</v>
      </c>
      <c r="R13" s="43"/>
      <c r="S13" s="43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</row>
    <row r="14">
      <c r="A14" s="18">
        <v>309593.0</v>
      </c>
      <c r="B14" s="16"/>
      <c r="C14" s="16" t="str">
        <f t="array" ref="C14">XLOOKUP(B14, RoleMaster!E:E, RoleMaster!H:H, "", 0, 1)</f>
        <v/>
      </c>
      <c r="D14" s="26" t="s">
        <v>406</v>
      </c>
      <c r="E14" s="16" t="str">
        <f t="array" ref="E14">XLOOKUP(D14, RoleMaster!E:E, RoleMaster!H:H, "", 0, 1)</f>
        <v>aea7ed55-e968-4172-83c7-16f869b186ae</v>
      </c>
      <c r="F14" s="16"/>
      <c r="G14" s="18" t="str">
        <f t="array" ref="G14">XLOOKUP(F14, RoleMaster!E:E, RoleMaster!H:H, "", 0, 1)</f>
        <v/>
      </c>
      <c r="H14" s="26" t="s">
        <v>408</v>
      </c>
      <c r="I14" s="16" t="str">
        <f t="array" ref="I14">XLOOKUP(H14, RoleMaster!E:E, RoleMaster!H:H, "", 0, 1)</f>
        <v>866c9d0d-4f6a-4ca6-b352-9e186b2e8478</v>
      </c>
      <c r="J14" s="26" t="s">
        <v>401</v>
      </c>
      <c r="K14" s="16" t="str">
        <f t="array" ref="K14">XLOOKUP(J14, RoleMaster!E:E, RoleMaster!H:H, "", 0, 1)</f>
        <v>dec8619b-903f-480e-a552-b9ad9b97025f</v>
      </c>
      <c r="L14" s="26" t="s">
        <v>404</v>
      </c>
      <c r="M14" s="16" t="str">
        <f t="array" ref="M14">XLOOKUP(L14, RoleMaster!E:E, RoleMaster!H:H, "", 0, 1)</f>
        <v>b5bc5bd4-194b-41ab-8e3f-c45f25c028d0</v>
      </c>
      <c r="N14" s="16"/>
      <c r="O14" s="16" t="str">
        <f t="array" ref="O14">XLOOKUP(N14, RoleMaster!E:E, RoleMaster!H:H, "", 0, 1)</f>
        <v/>
      </c>
      <c r="P14" s="26" t="s">
        <v>405</v>
      </c>
      <c r="Q14" s="16" t="str">
        <f t="array" ref="Q14">XLOOKUP(P14, RoleMaster!E:E, RoleMaster!H:H, "", 0, 1)</f>
        <v>4313bbc5-41fb-44dc-929a-99e224446525</v>
      </c>
      <c r="R14" s="43"/>
      <c r="S14" s="43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</row>
    <row r="15">
      <c r="A15" s="18">
        <v>309601.0</v>
      </c>
      <c r="B15" s="26" t="s">
        <v>400</v>
      </c>
      <c r="C15" s="16" t="str">
        <f t="array" ref="C15">XLOOKUP(B15, RoleMaster!E:E, RoleMaster!H:H, "", 0, 1)</f>
        <v>909fe744-64e1-4430-af94-29049e4d5d61</v>
      </c>
      <c r="D15" s="26" t="s">
        <v>406</v>
      </c>
      <c r="E15" s="16" t="str">
        <f t="array" ref="E15">XLOOKUP(D15, RoleMaster!E:E, RoleMaster!H:H, "", 0, 1)</f>
        <v>aea7ed55-e968-4172-83c7-16f869b186ae</v>
      </c>
      <c r="F15" s="16"/>
      <c r="G15" s="18" t="str">
        <f t="array" ref="G15">XLOOKUP(F15, RoleMaster!E:E, RoleMaster!H:H, "", 0, 1)</f>
        <v/>
      </c>
      <c r="H15" s="26" t="s">
        <v>408</v>
      </c>
      <c r="I15" s="16" t="str">
        <f t="array" ref="I15">XLOOKUP(H15, RoleMaster!E:E, RoleMaster!H:H, "", 0, 1)</f>
        <v>866c9d0d-4f6a-4ca6-b352-9e186b2e8478</v>
      </c>
      <c r="J15" s="16"/>
      <c r="K15" s="16" t="str">
        <f t="array" ref="K15">XLOOKUP(J15, RoleMaster!E:E, RoleMaster!H:H, "", 0, 1)</f>
        <v/>
      </c>
      <c r="L15" s="26" t="s">
        <v>404</v>
      </c>
      <c r="M15" s="16" t="str">
        <f t="array" ref="M15">XLOOKUP(L15, RoleMaster!E:E, RoleMaster!H:H, "", 0, 1)</f>
        <v>b5bc5bd4-194b-41ab-8e3f-c45f25c028d0</v>
      </c>
      <c r="N15" s="16"/>
      <c r="O15" s="16" t="str">
        <f t="array" ref="O15">XLOOKUP(N15, RoleMaster!E:E, RoleMaster!H:H, "", 0, 1)</f>
        <v/>
      </c>
      <c r="P15" s="26" t="s">
        <v>405</v>
      </c>
      <c r="Q15" s="16" t="str">
        <f t="array" ref="Q15">XLOOKUP(P15, RoleMaster!E:E, RoleMaster!H:H, "", 0, 1)</f>
        <v>4313bbc5-41fb-44dc-929a-99e224446525</v>
      </c>
      <c r="R15" s="43"/>
      <c r="S15" s="43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</row>
    <row r="16">
      <c r="A16" s="18">
        <v>309603.0</v>
      </c>
      <c r="B16" s="26" t="s">
        <v>400</v>
      </c>
      <c r="C16" s="16" t="str">
        <f t="array" ref="C16">XLOOKUP(B16, RoleMaster!E:E, RoleMaster!H:H, "", 0, 1)</f>
        <v>909fe744-64e1-4430-af94-29049e4d5d61</v>
      </c>
      <c r="D16" s="26" t="s">
        <v>406</v>
      </c>
      <c r="E16" s="16" t="str">
        <f t="array" ref="E16">XLOOKUP(D16, RoleMaster!E:E, RoleMaster!H:H, "", 0, 1)</f>
        <v>aea7ed55-e968-4172-83c7-16f869b186ae</v>
      </c>
      <c r="F16" s="16"/>
      <c r="G16" s="18" t="str">
        <f t="array" ref="G16">XLOOKUP(F16, RoleMaster!E:E, RoleMaster!H:H, "", 0, 1)</f>
        <v/>
      </c>
      <c r="H16" s="26" t="s">
        <v>408</v>
      </c>
      <c r="I16" s="16" t="str">
        <f t="array" ref="I16">XLOOKUP(H16, RoleMaster!E:E, RoleMaster!H:H, "", 0, 1)</f>
        <v>866c9d0d-4f6a-4ca6-b352-9e186b2e8478</v>
      </c>
      <c r="J16" s="16"/>
      <c r="K16" s="16" t="str">
        <f t="array" ref="K16">XLOOKUP(J16, RoleMaster!E:E, RoleMaster!H:H, "", 0, 1)</f>
        <v/>
      </c>
      <c r="L16" s="26" t="s">
        <v>404</v>
      </c>
      <c r="M16" s="16" t="str">
        <f t="array" ref="M16">XLOOKUP(L16, RoleMaster!E:E, RoleMaster!H:H, "", 0, 1)</f>
        <v>b5bc5bd4-194b-41ab-8e3f-c45f25c028d0</v>
      </c>
      <c r="N16" s="16"/>
      <c r="O16" s="16" t="str">
        <f t="array" ref="O16">XLOOKUP(N16, RoleMaster!E:E, RoleMaster!H:H, "", 0, 1)</f>
        <v/>
      </c>
      <c r="P16" s="26" t="s">
        <v>405</v>
      </c>
      <c r="Q16" s="16" t="str">
        <f t="array" ref="Q16">XLOOKUP(P16, RoleMaster!E:E, RoleMaster!H:H, "", 0, 1)</f>
        <v>4313bbc5-41fb-44dc-929a-99e224446525</v>
      </c>
      <c r="R16" s="43"/>
      <c r="S16" s="43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</row>
    <row r="17">
      <c r="A17" s="18">
        <v>309605.0</v>
      </c>
      <c r="B17" s="16"/>
      <c r="C17" s="16" t="str">
        <f t="array" ref="C17">XLOOKUP(B17, RoleMaster!E:E, RoleMaster!H:H, "", 0, 1)</f>
        <v/>
      </c>
      <c r="D17" s="26" t="s">
        <v>406</v>
      </c>
      <c r="E17" s="16" t="str">
        <f t="array" ref="E17">XLOOKUP(D17, RoleMaster!E:E, RoleMaster!H:H, "", 0, 1)</f>
        <v>aea7ed55-e968-4172-83c7-16f869b186ae</v>
      </c>
      <c r="F17" s="16"/>
      <c r="G17" s="18" t="str">
        <f t="array" ref="G17">XLOOKUP(F17, RoleMaster!E:E, RoleMaster!H:H, "", 0, 1)</f>
        <v/>
      </c>
      <c r="H17" s="26" t="s">
        <v>408</v>
      </c>
      <c r="I17" s="16" t="str">
        <f t="array" ref="I17">XLOOKUP(H17, RoleMaster!E:E, RoleMaster!H:H, "", 0, 1)</f>
        <v>866c9d0d-4f6a-4ca6-b352-9e186b2e8478</v>
      </c>
      <c r="J17" s="26" t="s">
        <v>401</v>
      </c>
      <c r="K17" s="16" t="str">
        <f t="array" ref="K17">XLOOKUP(J17, RoleMaster!E:E, RoleMaster!H:H, "", 0, 1)</f>
        <v>dec8619b-903f-480e-a552-b9ad9b97025f</v>
      </c>
      <c r="L17" s="26" t="s">
        <v>404</v>
      </c>
      <c r="M17" s="16" t="str">
        <f t="array" ref="M17">XLOOKUP(L17, RoleMaster!E:E, RoleMaster!H:H, "", 0, 1)</f>
        <v>b5bc5bd4-194b-41ab-8e3f-c45f25c028d0</v>
      </c>
      <c r="N17" s="16"/>
      <c r="O17" s="16" t="str">
        <f t="array" ref="O17">XLOOKUP(N17, RoleMaster!E:E, RoleMaster!H:H, "", 0, 1)</f>
        <v/>
      </c>
      <c r="P17" s="26" t="s">
        <v>405</v>
      </c>
      <c r="Q17" s="16" t="str">
        <f t="array" ref="Q17">XLOOKUP(P17, RoleMaster!E:E, RoleMaster!H:H, "", 0, 1)</f>
        <v>4313bbc5-41fb-44dc-929a-99e224446525</v>
      </c>
      <c r="R17" s="43"/>
      <c r="S17" s="43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</row>
    <row r="18">
      <c r="A18" s="18">
        <v>309683.0</v>
      </c>
      <c r="B18" s="26" t="s">
        <v>400</v>
      </c>
      <c r="C18" s="16" t="str">
        <f t="array" ref="C18">XLOOKUP(B18, RoleMaster!E:E, RoleMaster!H:H, "", 0, 1)</f>
        <v>909fe744-64e1-4430-af94-29049e4d5d61</v>
      </c>
      <c r="D18" s="26" t="s">
        <v>406</v>
      </c>
      <c r="E18" s="16" t="str">
        <f t="array" ref="E18">XLOOKUP(D18, RoleMaster!E:E, RoleMaster!H:H, "", 0, 1)</f>
        <v>aea7ed55-e968-4172-83c7-16f869b186ae</v>
      </c>
      <c r="F18" s="26" t="s">
        <v>403</v>
      </c>
      <c r="G18" s="18" t="str">
        <f t="array" ref="G18">XLOOKUP(F18, RoleMaster!E:E, RoleMaster!H:H, "", 0, 1)</f>
        <v>2615173f-0c73-47c2-9e5e-71c4134616de</v>
      </c>
      <c r="H18" s="26" t="s">
        <v>408</v>
      </c>
      <c r="I18" s="16" t="str">
        <f t="array" ref="I18">XLOOKUP(H18, RoleMaster!E:E, RoleMaster!H:H, "", 0, 1)</f>
        <v>866c9d0d-4f6a-4ca6-b352-9e186b2e8478</v>
      </c>
      <c r="J18" s="16"/>
      <c r="K18" s="16" t="str">
        <f t="array" ref="K18">XLOOKUP(J18, RoleMaster!E:E, RoleMaster!H:H, "", 0, 1)</f>
        <v/>
      </c>
      <c r="L18" s="26" t="s">
        <v>404</v>
      </c>
      <c r="M18" s="16" t="str">
        <f t="array" ref="M18">XLOOKUP(L18, RoleMaster!E:E, RoleMaster!H:H, "", 0, 1)</f>
        <v>b5bc5bd4-194b-41ab-8e3f-c45f25c028d0</v>
      </c>
      <c r="N18" s="16"/>
      <c r="O18" s="16" t="str">
        <f t="array" ref="O18">XLOOKUP(N18, RoleMaster!E:E, RoleMaster!H:H, "", 0, 1)</f>
        <v/>
      </c>
      <c r="P18" s="26" t="s">
        <v>405</v>
      </c>
      <c r="Q18" s="16" t="str">
        <f t="array" ref="Q18">XLOOKUP(P18, RoleMaster!E:E, RoleMaster!H:H, "", 0, 1)</f>
        <v>4313bbc5-41fb-44dc-929a-99e224446525</v>
      </c>
      <c r="R18" s="43"/>
      <c r="S18" s="43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</row>
    <row r="19">
      <c r="A19" s="18">
        <v>309725.0</v>
      </c>
      <c r="B19" s="26" t="s">
        <v>400</v>
      </c>
      <c r="C19" s="16" t="str">
        <f t="array" ref="C19">XLOOKUP(B19, RoleMaster!E:E, RoleMaster!H:H, "", 0, 1)</f>
        <v>909fe744-64e1-4430-af94-29049e4d5d61</v>
      </c>
      <c r="D19" s="26" t="s">
        <v>406</v>
      </c>
      <c r="E19" s="16" t="str">
        <f t="array" ref="E19">XLOOKUP(D19, RoleMaster!E:E, RoleMaster!H:H, "", 0, 1)</f>
        <v>aea7ed55-e968-4172-83c7-16f869b186ae</v>
      </c>
      <c r="F19" s="26" t="s">
        <v>403</v>
      </c>
      <c r="G19" s="18" t="str">
        <f t="array" ref="G19">XLOOKUP(F19, RoleMaster!E:E, RoleMaster!H:H, "", 0, 1)</f>
        <v>2615173f-0c73-47c2-9e5e-71c4134616de</v>
      </c>
      <c r="H19" s="26" t="s">
        <v>408</v>
      </c>
      <c r="I19" s="16" t="str">
        <f t="array" ref="I19">XLOOKUP(H19, RoleMaster!E:E, RoleMaster!H:H, "", 0, 1)</f>
        <v>866c9d0d-4f6a-4ca6-b352-9e186b2e8478</v>
      </c>
      <c r="J19" s="16"/>
      <c r="K19" s="16" t="str">
        <f t="array" ref="K19">XLOOKUP(J19, RoleMaster!E:E, RoleMaster!H:H, "", 0, 1)</f>
        <v/>
      </c>
      <c r="L19" s="26" t="s">
        <v>404</v>
      </c>
      <c r="M19" s="16" t="str">
        <f t="array" ref="M19">XLOOKUP(L19, RoleMaster!E:E, RoleMaster!H:H, "", 0, 1)</f>
        <v>b5bc5bd4-194b-41ab-8e3f-c45f25c028d0</v>
      </c>
      <c r="N19" s="26" t="s">
        <v>402</v>
      </c>
      <c r="O19" s="16" t="str">
        <f t="array" ref="O19">XLOOKUP(N19, RoleMaster!E:E, RoleMaster!H:H, "", 0, 1)</f>
        <v>02277ce1-f087-4cbe-9f34-70b6fbc21924</v>
      </c>
      <c r="P19" s="26" t="s">
        <v>405</v>
      </c>
      <c r="Q19" s="16" t="str">
        <f t="array" ref="Q19">XLOOKUP(P19, RoleMaster!E:E, RoleMaster!H:H, "", 0, 1)</f>
        <v>4313bbc5-41fb-44dc-929a-99e224446525</v>
      </c>
      <c r="R19" s="43"/>
      <c r="S19" s="43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</row>
    <row r="20">
      <c r="A20" s="18">
        <v>309796.0</v>
      </c>
      <c r="B20" s="26" t="s">
        <v>400</v>
      </c>
      <c r="C20" s="16" t="str">
        <f t="array" ref="C20">XLOOKUP(B20, RoleMaster!E:E, RoleMaster!H:H, "", 0, 1)</f>
        <v>909fe744-64e1-4430-af94-29049e4d5d61</v>
      </c>
      <c r="D20" s="26" t="s">
        <v>406</v>
      </c>
      <c r="E20" s="16" t="str">
        <f t="array" ref="E20">XLOOKUP(D20, RoleMaster!E:E, RoleMaster!H:H, "", 0, 1)</f>
        <v>aea7ed55-e968-4172-83c7-16f869b186ae</v>
      </c>
      <c r="F20" s="16"/>
      <c r="G20" s="18" t="str">
        <f t="array" ref="G20">XLOOKUP(F20, RoleMaster!E:E, RoleMaster!H:H, "", 0, 1)</f>
        <v/>
      </c>
      <c r="H20" s="26" t="s">
        <v>408</v>
      </c>
      <c r="I20" s="16" t="str">
        <f t="array" ref="I20">XLOOKUP(H20, RoleMaster!E:E, RoleMaster!H:H, "", 0, 1)</f>
        <v>866c9d0d-4f6a-4ca6-b352-9e186b2e8478</v>
      </c>
      <c r="J20" s="16"/>
      <c r="K20" s="16" t="str">
        <f t="array" ref="K20">XLOOKUP(J20, RoleMaster!E:E, RoleMaster!H:H, "", 0, 1)</f>
        <v/>
      </c>
      <c r="L20" s="26" t="s">
        <v>404</v>
      </c>
      <c r="M20" s="16" t="str">
        <f t="array" ref="M20">XLOOKUP(L20, RoleMaster!E:E, RoleMaster!H:H, "", 0, 1)</f>
        <v>b5bc5bd4-194b-41ab-8e3f-c45f25c028d0</v>
      </c>
      <c r="N20" s="16"/>
      <c r="O20" s="16" t="str">
        <f t="array" ref="O20">XLOOKUP(N20, RoleMaster!E:E, RoleMaster!H:H, "", 0, 1)</f>
        <v/>
      </c>
      <c r="P20" s="26" t="s">
        <v>405</v>
      </c>
      <c r="Q20" s="16" t="str">
        <f t="array" ref="Q20">XLOOKUP(P20, RoleMaster!E:E, RoleMaster!H:H, "", 0, 1)</f>
        <v>4313bbc5-41fb-44dc-929a-99e224446525</v>
      </c>
      <c r="R20" s="43"/>
      <c r="S20" s="43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</row>
    <row r="21">
      <c r="A21" s="18">
        <v>309816.0</v>
      </c>
      <c r="B21" s="26" t="s">
        <v>400</v>
      </c>
      <c r="C21" s="16" t="str">
        <f t="array" ref="C21">XLOOKUP(B21, RoleMaster!E:E, RoleMaster!H:H, "", 0, 1)</f>
        <v>909fe744-64e1-4430-af94-29049e4d5d61</v>
      </c>
      <c r="D21" s="26" t="s">
        <v>406</v>
      </c>
      <c r="E21" s="16" t="str">
        <f t="array" ref="E21">XLOOKUP(D21, RoleMaster!E:E, RoleMaster!H:H, "", 0, 1)</f>
        <v>aea7ed55-e968-4172-83c7-16f869b186ae</v>
      </c>
      <c r="F21" s="26" t="s">
        <v>403</v>
      </c>
      <c r="G21" s="18" t="str">
        <f t="array" ref="G21">XLOOKUP(F21, RoleMaster!E:E, RoleMaster!H:H, "", 0, 1)</f>
        <v>2615173f-0c73-47c2-9e5e-71c4134616de</v>
      </c>
      <c r="H21" s="26" t="s">
        <v>408</v>
      </c>
      <c r="I21" s="16" t="str">
        <f t="array" ref="I21">XLOOKUP(H21, RoleMaster!E:E, RoleMaster!H:H, "", 0, 1)</f>
        <v>866c9d0d-4f6a-4ca6-b352-9e186b2e8478</v>
      </c>
      <c r="J21" s="16"/>
      <c r="K21" s="16" t="str">
        <f t="array" ref="K21">XLOOKUP(J21, RoleMaster!E:E, RoleMaster!H:H, "", 0, 1)</f>
        <v/>
      </c>
      <c r="L21" s="26" t="s">
        <v>404</v>
      </c>
      <c r="M21" s="16" t="str">
        <f t="array" ref="M21">XLOOKUP(L21, RoleMaster!E:E, RoleMaster!H:H, "", 0, 1)</f>
        <v>b5bc5bd4-194b-41ab-8e3f-c45f25c028d0</v>
      </c>
      <c r="N21" s="26" t="s">
        <v>402</v>
      </c>
      <c r="O21" s="16" t="str">
        <f t="array" ref="O21">XLOOKUP(N21, RoleMaster!E:E, RoleMaster!H:H, "", 0, 1)</f>
        <v>02277ce1-f087-4cbe-9f34-70b6fbc21924</v>
      </c>
      <c r="P21" s="26" t="s">
        <v>405</v>
      </c>
      <c r="Q21" s="16" t="str">
        <f t="array" ref="Q21">XLOOKUP(P21, RoleMaster!E:E, RoleMaster!H:H, "", 0, 1)</f>
        <v>4313bbc5-41fb-44dc-929a-99e224446525</v>
      </c>
      <c r="R21" s="43"/>
      <c r="S21" s="43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</row>
    <row r="22">
      <c r="A22" s="18">
        <v>309829.0</v>
      </c>
      <c r="B22" s="26" t="s">
        <v>400</v>
      </c>
      <c r="C22" s="16" t="str">
        <f t="array" ref="C22">XLOOKUP(B22, RoleMaster!E:E, RoleMaster!H:H, "", 0, 1)</f>
        <v>909fe744-64e1-4430-af94-29049e4d5d61</v>
      </c>
      <c r="D22" s="26" t="s">
        <v>406</v>
      </c>
      <c r="E22" s="16" t="str">
        <f t="array" ref="E22">XLOOKUP(D22, RoleMaster!E:E, RoleMaster!H:H, "", 0, 1)</f>
        <v>aea7ed55-e968-4172-83c7-16f869b186ae</v>
      </c>
      <c r="F22" s="26" t="s">
        <v>403</v>
      </c>
      <c r="G22" s="18" t="str">
        <f t="array" ref="G22">XLOOKUP(F22, RoleMaster!E:E, RoleMaster!H:H, "", 0, 1)</f>
        <v>2615173f-0c73-47c2-9e5e-71c4134616de</v>
      </c>
      <c r="H22" s="26" t="s">
        <v>408</v>
      </c>
      <c r="I22" s="16" t="str">
        <f t="array" ref="I22">XLOOKUP(H22, RoleMaster!E:E, RoleMaster!H:H, "", 0, 1)</f>
        <v>866c9d0d-4f6a-4ca6-b352-9e186b2e8478</v>
      </c>
      <c r="J22" s="26" t="s">
        <v>401</v>
      </c>
      <c r="K22" s="16" t="str">
        <f t="array" ref="K22">XLOOKUP(J22, RoleMaster!E:E, RoleMaster!H:H, "", 0, 1)</f>
        <v>dec8619b-903f-480e-a552-b9ad9b97025f</v>
      </c>
      <c r="L22" s="26" t="s">
        <v>404</v>
      </c>
      <c r="M22" s="16" t="str">
        <f t="array" ref="M22">XLOOKUP(L22, RoleMaster!E:E, RoleMaster!H:H, "", 0, 1)</f>
        <v>b5bc5bd4-194b-41ab-8e3f-c45f25c028d0</v>
      </c>
      <c r="N22" s="16"/>
      <c r="O22" s="16" t="str">
        <f t="array" ref="O22">XLOOKUP(N22, RoleMaster!E:E, RoleMaster!H:H, "", 0, 1)</f>
        <v/>
      </c>
      <c r="P22" s="26" t="s">
        <v>405</v>
      </c>
      <c r="Q22" s="16" t="str">
        <f t="array" ref="Q22">XLOOKUP(P22, RoleMaster!E:E, RoleMaster!H:H, "", 0, 1)</f>
        <v>4313bbc5-41fb-44dc-929a-99e224446525</v>
      </c>
      <c r="R22" s="43"/>
      <c r="S22" s="43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</row>
    <row r="23">
      <c r="A23" s="18">
        <v>309831.0</v>
      </c>
      <c r="B23" s="26" t="s">
        <v>400</v>
      </c>
      <c r="C23" s="16" t="str">
        <f t="array" ref="C23">XLOOKUP(B23, RoleMaster!E:E, RoleMaster!H:H, "", 0, 1)</f>
        <v>909fe744-64e1-4430-af94-29049e4d5d61</v>
      </c>
      <c r="D23" s="26" t="s">
        <v>406</v>
      </c>
      <c r="E23" s="16" t="str">
        <f t="array" ref="E23">XLOOKUP(D23, RoleMaster!E:E, RoleMaster!H:H, "", 0, 1)</f>
        <v>aea7ed55-e968-4172-83c7-16f869b186ae</v>
      </c>
      <c r="F23" s="26" t="s">
        <v>403</v>
      </c>
      <c r="G23" s="18" t="str">
        <f t="array" ref="G23">XLOOKUP(F23, RoleMaster!E:E, RoleMaster!H:H, "", 0, 1)</f>
        <v>2615173f-0c73-47c2-9e5e-71c4134616de</v>
      </c>
      <c r="H23" s="26" t="s">
        <v>408</v>
      </c>
      <c r="I23" s="16" t="str">
        <f t="array" ref="I23">XLOOKUP(H23, RoleMaster!E:E, RoleMaster!H:H, "", 0, 1)</f>
        <v>866c9d0d-4f6a-4ca6-b352-9e186b2e8478</v>
      </c>
      <c r="J23" s="16"/>
      <c r="K23" s="16" t="str">
        <f t="array" ref="K23">XLOOKUP(J23, RoleMaster!E:E, RoleMaster!H:H, "", 0, 1)</f>
        <v/>
      </c>
      <c r="L23" s="26" t="s">
        <v>404</v>
      </c>
      <c r="M23" s="16" t="str">
        <f t="array" ref="M23">XLOOKUP(L23, RoleMaster!E:E, RoleMaster!H:H, "", 0, 1)</f>
        <v>b5bc5bd4-194b-41ab-8e3f-c45f25c028d0</v>
      </c>
      <c r="N23" s="16"/>
      <c r="O23" s="16" t="str">
        <f t="array" ref="O23">XLOOKUP(N23, RoleMaster!E:E, RoleMaster!H:H, "", 0, 1)</f>
        <v/>
      </c>
      <c r="P23" s="26" t="s">
        <v>405</v>
      </c>
      <c r="Q23" s="16" t="str">
        <f t="array" ref="Q23">XLOOKUP(P23, RoleMaster!E:E, RoleMaster!H:H, "", 0, 1)</f>
        <v>4313bbc5-41fb-44dc-929a-99e224446525</v>
      </c>
      <c r="R23" s="43"/>
      <c r="S23" s="43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</row>
    <row r="24">
      <c r="A24" s="18">
        <v>309865.0</v>
      </c>
      <c r="B24" s="26" t="s">
        <v>400</v>
      </c>
      <c r="C24" s="16" t="str">
        <f t="array" ref="C24">XLOOKUP(B24, RoleMaster!E:E, RoleMaster!H:H, "", 0, 1)</f>
        <v>909fe744-64e1-4430-af94-29049e4d5d61</v>
      </c>
      <c r="D24" s="26" t="s">
        <v>406</v>
      </c>
      <c r="E24" s="16" t="str">
        <f t="array" ref="E24">XLOOKUP(D24, RoleMaster!E:E, RoleMaster!H:H, "", 0, 1)</f>
        <v>aea7ed55-e968-4172-83c7-16f869b186ae</v>
      </c>
      <c r="F24" s="26" t="s">
        <v>403</v>
      </c>
      <c r="G24" s="18" t="str">
        <f t="array" ref="G24">XLOOKUP(F24, RoleMaster!E:E, RoleMaster!H:H, "", 0, 1)</f>
        <v>2615173f-0c73-47c2-9e5e-71c4134616de</v>
      </c>
      <c r="H24" s="26" t="s">
        <v>408</v>
      </c>
      <c r="I24" s="16" t="str">
        <f t="array" ref="I24">XLOOKUP(H24, RoleMaster!E:E, RoleMaster!H:H, "", 0, 1)</f>
        <v>866c9d0d-4f6a-4ca6-b352-9e186b2e8478</v>
      </c>
      <c r="J24" s="16"/>
      <c r="K24" s="16" t="str">
        <f t="array" ref="K24">XLOOKUP(J24, RoleMaster!E:E, RoleMaster!H:H, "", 0, 1)</f>
        <v/>
      </c>
      <c r="L24" s="26" t="s">
        <v>404</v>
      </c>
      <c r="M24" s="16" t="str">
        <f t="array" ref="M24">XLOOKUP(L24, RoleMaster!E:E, RoleMaster!H:H, "", 0, 1)</f>
        <v>b5bc5bd4-194b-41ab-8e3f-c45f25c028d0</v>
      </c>
      <c r="N24" s="16"/>
      <c r="O24" s="16" t="str">
        <f t="array" ref="O24">XLOOKUP(N24, RoleMaster!E:E, RoleMaster!H:H, "", 0, 1)</f>
        <v/>
      </c>
      <c r="P24" s="26" t="s">
        <v>405</v>
      </c>
      <c r="Q24" s="16" t="str">
        <f t="array" ref="Q24">XLOOKUP(P24, RoleMaster!E:E, RoleMaster!H:H, "", 0, 1)</f>
        <v>4313bbc5-41fb-44dc-929a-99e224446525</v>
      </c>
      <c r="R24" s="43"/>
      <c r="S24" s="43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</row>
    <row r="25">
      <c r="A25" s="18">
        <v>309878.0</v>
      </c>
      <c r="B25" s="26" t="s">
        <v>400</v>
      </c>
      <c r="C25" s="16" t="str">
        <f t="array" ref="C25">XLOOKUP(B25, RoleMaster!E:E, RoleMaster!H:H, "", 0, 1)</f>
        <v>909fe744-64e1-4430-af94-29049e4d5d61</v>
      </c>
      <c r="D25" s="26" t="s">
        <v>406</v>
      </c>
      <c r="E25" s="16" t="str">
        <f t="array" ref="E25">XLOOKUP(D25, RoleMaster!E:E, RoleMaster!H:H, "", 0, 1)</f>
        <v>aea7ed55-e968-4172-83c7-16f869b186ae</v>
      </c>
      <c r="F25" s="26" t="s">
        <v>403</v>
      </c>
      <c r="G25" s="18" t="str">
        <f t="array" ref="G25">XLOOKUP(F25, RoleMaster!E:E, RoleMaster!H:H, "", 0, 1)</f>
        <v>2615173f-0c73-47c2-9e5e-71c4134616de</v>
      </c>
      <c r="H25" s="26" t="s">
        <v>408</v>
      </c>
      <c r="I25" s="16" t="str">
        <f t="array" ref="I25">XLOOKUP(H25, RoleMaster!E:E, RoleMaster!H:H, "", 0, 1)</f>
        <v>866c9d0d-4f6a-4ca6-b352-9e186b2e8478</v>
      </c>
      <c r="J25" s="16"/>
      <c r="K25" s="16" t="str">
        <f t="array" ref="K25">XLOOKUP(J25, RoleMaster!E:E, RoleMaster!H:H, "", 0, 1)</f>
        <v/>
      </c>
      <c r="L25" s="26" t="s">
        <v>404</v>
      </c>
      <c r="M25" s="16" t="str">
        <f t="array" ref="M25">XLOOKUP(L25, RoleMaster!E:E, RoleMaster!H:H, "", 0, 1)</f>
        <v>b5bc5bd4-194b-41ab-8e3f-c45f25c028d0</v>
      </c>
      <c r="N25" s="16"/>
      <c r="O25" s="16" t="str">
        <f t="array" ref="O25">XLOOKUP(N25, RoleMaster!E:E, RoleMaster!H:H, "", 0, 1)</f>
        <v/>
      </c>
      <c r="P25" s="26" t="s">
        <v>405</v>
      </c>
      <c r="Q25" s="16" t="str">
        <f t="array" ref="Q25">XLOOKUP(P25, RoleMaster!E:E, RoleMaster!H:H, "", 0, 1)</f>
        <v>4313bbc5-41fb-44dc-929a-99e224446525</v>
      </c>
      <c r="R25" s="43"/>
      <c r="S25" s="43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</row>
    <row r="26">
      <c r="A26" s="18">
        <v>309894.0</v>
      </c>
      <c r="B26" s="26" t="s">
        <v>400</v>
      </c>
      <c r="C26" s="16" t="str">
        <f t="array" ref="C26">XLOOKUP(B26, RoleMaster!E:E, RoleMaster!H:H, "", 0, 1)</f>
        <v>909fe744-64e1-4430-af94-29049e4d5d61</v>
      </c>
      <c r="D26" s="26" t="s">
        <v>406</v>
      </c>
      <c r="E26" s="16" t="str">
        <f t="array" ref="E26">XLOOKUP(D26, RoleMaster!E:E, RoleMaster!H:H, "", 0, 1)</f>
        <v>aea7ed55-e968-4172-83c7-16f869b186ae</v>
      </c>
      <c r="F26" s="26" t="s">
        <v>403</v>
      </c>
      <c r="G26" s="18" t="str">
        <f t="array" ref="G26">XLOOKUP(F26, RoleMaster!E:E, RoleMaster!H:H, "", 0, 1)</f>
        <v>2615173f-0c73-47c2-9e5e-71c4134616de</v>
      </c>
      <c r="H26" s="26" t="s">
        <v>408</v>
      </c>
      <c r="I26" s="16" t="str">
        <f t="array" ref="I26">XLOOKUP(H26, RoleMaster!E:E, RoleMaster!H:H, "", 0, 1)</f>
        <v>866c9d0d-4f6a-4ca6-b352-9e186b2e8478</v>
      </c>
      <c r="J26" s="16"/>
      <c r="K26" s="16" t="str">
        <f t="array" ref="K26">XLOOKUP(J26, RoleMaster!E:E, RoleMaster!H:H, "", 0, 1)</f>
        <v/>
      </c>
      <c r="L26" s="26" t="s">
        <v>404</v>
      </c>
      <c r="M26" s="16" t="str">
        <f t="array" ref="M26">XLOOKUP(L26, RoleMaster!E:E, RoleMaster!H:H, "", 0, 1)</f>
        <v>b5bc5bd4-194b-41ab-8e3f-c45f25c028d0</v>
      </c>
      <c r="N26" s="26" t="s">
        <v>402</v>
      </c>
      <c r="O26" s="16" t="str">
        <f t="array" ref="O26">XLOOKUP(N26, RoleMaster!E:E, RoleMaster!H:H, "", 0, 1)</f>
        <v>02277ce1-f087-4cbe-9f34-70b6fbc21924</v>
      </c>
      <c r="P26" s="26" t="s">
        <v>405</v>
      </c>
      <c r="Q26" s="16" t="str">
        <f t="array" ref="Q26">XLOOKUP(P26, RoleMaster!E:E, RoleMaster!H:H, "", 0, 1)</f>
        <v>4313bbc5-41fb-44dc-929a-99e224446525</v>
      </c>
      <c r="R26" s="43"/>
      <c r="S26" s="43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</row>
    <row r="27">
      <c r="A27" s="18">
        <v>309901.0</v>
      </c>
      <c r="B27" s="26" t="s">
        <v>400</v>
      </c>
      <c r="C27" s="16" t="str">
        <f t="array" ref="C27">XLOOKUP(B27, RoleMaster!E:E, RoleMaster!H:H, "", 0, 1)</f>
        <v>909fe744-64e1-4430-af94-29049e4d5d61</v>
      </c>
      <c r="D27" s="26" t="s">
        <v>406</v>
      </c>
      <c r="E27" s="16" t="str">
        <f t="array" ref="E27">XLOOKUP(D27, RoleMaster!E:E, RoleMaster!H:H, "", 0, 1)</f>
        <v>aea7ed55-e968-4172-83c7-16f869b186ae</v>
      </c>
      <c r="F27" s="26" t="s">
        <v>403</v>
      </c>
      <c r="G27" s="18" t="str">
        <f t="array" ref="G27">XLOOKUP(F27, RoleMaster!E:E, RoleMaster!H:H, "", 0, 1)</f>
        <v>2615173f-0c73-47c2-9e5e-71c4134616de</v>
      </c>
      <c r="H27" s="26" t="s">
        <v>408</v>
      </c>
      <c r="I27" s="16" t="str">
        <f t="array" ref="I27">XLOOKUP(H27, RoleMaster!E:E, RoleMaster!H:H, "", 0, 1)</f>
        <v>866c9d0d-4f6a-4ca6-b352-9e186b2e8478</v>
      </c>
      <c r="J27" s="16"/>
      <c r="K27" s="16" t="str">
        <f t="array" ref="K27">XLOOKUP(J27, RoleMaster!E:E, RoleMaster!H:H, "", 0, 1)</f>
        <v/>
      </c>
      <c r="L27" s="26" t="s">
        <v>404</v>
      </c>
      <c r="M27" s="16" t="str">
        <f t="array" ref="M27">XLOOKUP(L27, RoleMaster!E:E, RoleMaster!H:H, "", 0, 1)</f>
        <v>b5bc5bd4-194b-41ab-8e3f-c45f25c028d0</v>
      </c>
      <c r="N27" s="26" t="s">
        <v>402</v>
      </c>
      <c r="O27" s="16" t="str">
        <f t="array" ref="O27">XLOOKUP(N27, RoleMaster!E:E, RoleMaster!H:H, "", 0, 1)</f>
        <v>02277ce1-f087-4cbe-9f34-70b6fbc21924</v>
      </c>
      <c r="P27" s="26" t="s">
        <v>405</v>
      </c>
      <c r="Q27" s="16" t="str">
        <f t="array" ref="Q27">XLOOKUP(P27, RoleMaster!E:E, RoleMaster!H:H, "", 0, 1)</f>
        <v>4313bbc5-41fb-44dc-929a-99e224446525</v>
      </c>
      <c r="R27" s="43"/>
      <c r="S27" s="43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</row>
    <row r="28">
      <c r="A28" s="18">
        <v>309914.0</v>
      </c>
      <c r="B28" s="26" t="s">
        <v>400</v>
      </c>
      <c r="C28" s="16" t="str">
        <f t="array" ref="C28">XLOOKUP(B28, RoleMaster!E:E, RoleMaster!H:H, "", 0, 1)</f>
        <v>909fe744-64e1-4430-af94-29049e4d5d61</v>
      </c>
      <c r="D28" s="26" t="s">
        <v>406</v>
      </c>
      <c r="E28" s="16" t="str">
        <f t="array" ref="E28">XLOOKUP(D28, RoleMaster!E:E, RoleMaster!H:H, "", 0, 1)</f>
        <v>aea7ed55-e968-4172-83c7-16f869b186ae</v>
      </c>
      <c r="F28" s="26" t="s">
        <v>403</v>
      </c>
      <c r="G28" s="18" t="str">
        <f t="array" ref="G28">XLOOKUP(F28, RoleMaster!E:E, RoleMaster!H:H, "", 0, 1)</f>
        <v>2615173f-0c73-47c2-9e5e-71c4134616de</v>
      </c>
      <c r="H28" s="26" t="s">
        <v>408</v>
      </c>
      <c r="I28" s="16" t="str">
        <f t="array" ref="I28">XLOOKUP(H28, RoleMaster!E:E, RoleMaster!H:H, "", 0, 1)</f>
        <v>866c9d0d-4f6a-4ca6-b352-9e186b2e8478</v>
      </c>
      <c r="J28" s="16"/>
      <c r="K28" s="16" t="str">
        <f t="array" ref="K28">XLOOKUP(J28, RoleMaster!E:E, RoleMaster!H:H, "", 0, 1)</f>
        <v/>
      </c>
      <c r="L28" s="26" t="s">
        <v>404</v>
      </c>
      <c r="M28" s="16" t="str">
        <f t="array" ref="M28">XLOOKUP(L28, RoleMaster!E:E, RoleMaster!H:H, "", 0, 1)</f>
        <v>b5bc5bd4-194b-41ab-8e3f-c45f25c028d0</v>
      </c>
      <c r="N28" s="16"/>
      <c r="O28" s="16" t="str">
        <f t="array" ref="O28">XLOOKUP(N28, RoleMaster!E:E, RoleMaster!H:H, "", 0, 1)</f>
        <v/>
      </c>
      <c r="P28" s="26" t="s">
        <v>405</v>
      </c>
      <c r="Q28" s="16" t="str">
        <f t="array" ref="Q28">XLOOKUP(P28, RoleMaster!E:E, RoleMaster!H:H, "", 0, 1)</f>
        <v>4313bbc5-41fb-44dc-929a-99e224446525</v>
      </c>
      <c r="R28" s="43"/>
      <c r="S28" s="43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</row>
    <row r="29">
      <c r="A29" s="18">
        <v>309923.0</v>
      </c>
      <c r="B29" s="26" t="s">
        <v>400</v>
      </c>
      <c r="C29" s="16" t="str">
        <f t="array" ref="C29">XLOOKUP(B29, RoleMaster!E:E, RoleMaster!H:H, "", 0, 1)</f>
        <v>909fe744-64e1-4430-af94-29049e4d5d61</v>
      </c>
      <c r="D29" s="26" t="s">
        <v>406</v>
      </c>
      <c r="E29" s="16" t="str">
        <f t="array" ref="E29">XLOOKUP(D29, RoleMaster!E:E, RoleMaster!H:H, "", 0, 1)</f>
        <v>aea7ed55-e968-4172-83c7-16f869b186ae</v>
      </c>
      <c r="F29" s="16"/>
      <c r="G29" s="18" t="str">
        <f t="array" ref="G29">XLOOKUP(F29, RoleMaster!E:E, RoleMaster!H:H, "", 0, 1)</f>
        <v/>
      </c>
      <c r="H29" s="26" t="s">
        <v>408</v>
      </c>
      <c r="I29" s="16" t="str">
        <f t="array" ref="I29">XLOOKUP(H29, RoleMaster!E:E, RoleMaster!H:H, "", 0, 1)</f>
        <v>866c9d0d-4f6a-4ca6-b352-9e186b2e8478</v>
      </c>
      <c r="J29" s="26" t="s">
        <v>401</v>
      </c>
      <c r="K29" s="16" t="str">
        <f t="array" ref="K29">XLOOKUP(J29, RoleMaster!E:E, RoleMaster!H:H, "", 0, 1)</f>
        <v>dec8619b-903f-480e-a552-b9ad9b97025f</v>
      </c>
      <c r="L29" s="26" t="s">
        <v>404</v>
      </c>
      <c r="M29" s="16" t="str">
        <f t="array" ref="M29">XLOOKUP(L29, RoleMaster!E:E, RoleMaster!H:H, "", 0, 1)</f>
        <v>b5bc5bd4-194b-41ab-8e3f-c45f25c028d0</v>
      </c>
      <c r="N29" s="16"/>
      <c r="O29" s="16" t="str">
        <f t="array" ref="O29">XLOOKUP(N29, RoleMaster!E:E, RoleMaster!H:H, "", 0, 1)</f>
        <v/>
      </c>
      <c r="P29" s="26" t="s">
        <v>405</v>
      </c>
      <c r="Q29" s="16" t="str">
        <f t="array" ref="Q29">XLOOKUP(P29, RoleMaster!E:E, RoleMaster!H:H, "", 0, 1)</f>
        <v>4313bbc5-41fb-44dc-929a-99e224446525</v>
      </c>
      <c r="R29" s="43"/>
      <c r="S29" s="43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</row>
    <row r="30">
      <c r="A30" s="18">
        <v>309928.0</v>
      </c>
      <c r="B30" s="26" t="s">
        <v>400</v>
      </c>
      <c r="C30" s="16" t="str">
        <f t="array" ref="C30">XLOOKUP(B30, RoleMaster!E:E, RoleMaster!H:H, "", 0, 1)</f>
        <v>909fe744-64e1-4430-af94-29049e4d5d61</v>
      </c>
      <c r="D30" s="26" t="s">
        <v>406</v>
      </c>
      <c r="E30" s="16" t="str">
        <f t="array" ref="E30">XLOOKUP(D30, RoleMaster!E:E, RoleMaster!H:H, "", 0, 1)</f>
        <v>aea7ed55-e968-4172-83c7-16f869b186ae</v>
      </c>
      <c r="F30" s="16"/>
      <c r="G30" s="18" t="str">
        <f t="array" ref="G30">XLOOKUP(F30, RoleMaster!E:E, RoleMaster!H:H, "", 0, 1)</f>
        <v/>
      </c>
      <c r="H30" s="26" t="s">
        <v>408</v>
      </c>
      <c r="I30" s="16" t="str">
        <f t="array" ref="I30">XLOOKUP(H30, RoleMaster!E:E, RoleMaster!H:H, "", 0, 1)</f>
        <v>866c9d0d-4f6a-4ca6-b352-9e186b2e8478</v>
      </c>
      <c r="J30" s="26" t="s">
        <v>401</v>
      </c>
      <c r="K30" s="16" t="str">
        <f t="array" ref="K30">XLOOKUP(J30, RoleMaster!E:E, RoleMaster!H:H, "", 0, 1)</f>
        <v>dec8619b-903f-480e-a552-b9ad9b97025f</v>
      </c>
      <c r="L30" s="26" t="s">
        <v>404</v>
      </c>
      <c r="M30" s="16" t="str">
        <f t="array" ref="M30">XLOOKUP(L30, RoleMaster!E:E, RoleMaster!H:H, "", 0, 1)</f>
        <v>b5bc5bd4-194b-41ab-8e3f-c45f25c028d0</v>
      </c>
      <c r="N30" s="16"/>
      <c r="O30" s="16" t="str">
        <f t="array" ref="O30">XLOOKUP(N30, RoleMaster!E:E, RoleMaster!H:H, "", 0, 1)</f>
        <v/>
      </c>
      <c r="P30" s="26" t="s">
        <v>405</v>
      </c>
      <c r="Q30" s="16" t="str">
        <f t="array" ref="Q30">XLOOKUP(P30, RoleMaster!E:E, RoleMaster!H:H, "", 0, 1)</f>
        <v>4313bbc5-41fb-44dc-929a-99e224446525</v>
      </c>
      <c r="R30" s="43"/>
      <c r="S30" s="43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</row>
    <row r="31">
      <c r="A31" s="18">
        <v>309939.0</v>
      </c>
      <c r="B31" s="26" t="s">
        <v>400</v>
      </c>
      <c r="C31" s="16" t="str">
        <f t="array" ref="C31">XLOOKUP(B31, RoleMaster!E:E, RoleMaster!H:H, "", 0, 1)</f>
        <v>909fe744-64e1-4430-af94-29049e4d5d61</v>
      </c>
      <c r="D31" s="26" t="s">
        <v>406</v>
      </c>
      <c r="E31" s="16" t="str">
        <f t="array" ref="E31">XLOOKUP(D31, RoleMaster!E:E, RoleMaster!H:H, "", 0, 1)</f>
        <v>aea7ed55-e968-4172-83c7-16f869b186ae</v>
      </c>
      <c r="F31" s="16"/>
      <c r="G31" s="18" t="str">
        <f t="array" ref="G31">XLOOKUP(F31, RoleMaster!E:E, RoleMaster!H:H, "", 0, 1)</f>
        <v/>
      </c>
      <c r="H31" s="26" t="s">
        <v>408</v>
      </c>
      <c r="I31" s="16" t="str">
        <f t="array" ref="I31">XLOOKUP(H31, RoleMaster!E:E, RoleMaster!H:H, "", 0, 1)</f>
        <v>866c9d0d-4f6a-4ca6-b352-9e186b2e8478</v>
      </c>
      <c r="J31" s="26" t="s">
        <v>401</v>
      </c>
      <c r="K31" s="16" t="str">
        <f t="array" ref="K31">XLOOKUP(J31, RoleMaster!E:E, RoleMaster!H:H, "", 0, 1)</f>
        <v>dec8619b-903f-480e-a552-b9ad9b97025f</v>
      </c>
      <c r="L31" s="26" t="s">
        <v>404</v>
      </c>
      <c r="M31" s="16" t="str">
        <f t="array" ref="M31">XLOOKUP(L31, RoleMaster!E:E, RoleMaster!H:H, "", 0, 1)</f>
        <v>b5bc5bd4-194b-41ab-8e3f-c45f25c028d0</v>
      </c>
      <c r="N31" s="16"/>
      <c r="O31" s="16" t="str">
        <f t="array" ref="O31">XLOOKUP(N31, RoleMaster!E:E, RoleMaster!H:H, "", 0, 1)</f>
        <v/>
      </c>
      <c r="P31" s="26" t="s">
        <v>405</v>
      </c>
      <c r="Q31" s="16" t="str">
        <f t="array" ref="Q31">XLOOKUP(P31, RoleMaster!E:E, RoleMaster!H:H, "", 0, 1)</f>
        <v>4313bbc5-41fb-44dc-929a-99e224446525</v>
      </c>
      <c r="R31" s="43"/>
      <c r="S31" s="43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</row>
    <row r="32">
      <c r="A32" s="18">
        <v>309946.0</v>
      </c>
      <c r="B32" s="26" t="s">
        <v>400</v>
      </c>
      <c r="C32" s="16" t="str">
        <f t="array" ref="C32">XLOOKUP(B32, RoleMaster!E:E, RoleMaster!H:H, "", 0, 1)</f>
        <v>909fe744-64e1-4430-af94-29049e4d5d61</v>
      </c>
      <c r="D32" s="26" t="s">
        <v>406</v>
      </c>
      <c r="E32" s="16" t="str">
        <f t="array" ref="E32">XLOOKUP(D32, RoleMaster!E:E, RoleMaster!H:H, "", 0, 1)</f>
        <v>aea7ed55-e968-4172-83c7-16f869b186ae</v>
      </c>
      <c r="F32" s="26" t="s">
        <v>403</v>
      </c>
      <c r="G32" s="18" t="str">
        <f t="array" ref="G32">XLOOKUP(F32, RoleMaster!E:E, RoleMaster!H:H, "", 0, 1)</f>
        <v>2615173f-0c73-47c2-9e5e-71c4134616de</v>
      </c>
      <c r="H32" s="26" t="s">
        <v>408</v>
      </c>
      <c r="I32" s="16" t="str">
        <f t="array" ref="I32">XLOOKUP(H32, RoleMaster!E:E, RoleMaster!H:H, "", 0, 1)</f>
        <v>866c9d0d-4f6a-4ca6-b352-9e186b2e8478</v>
      </c>
      <c r="J32" s="26" t="s">
        <v>401</v>
      </c>
      <c r="K32" s="16" t="str">
        <f t="array" ref="K32">XLOOKUP(J32, RoleMaster!E:E, RoleMaster!H:H, "", 0, 1)</f>
        <v>dec8619b-903f-480e-a552-b9ad9b97025f</v>
      </c>
      <c r="L32" s="26" t="s">
        <v>404</v>
      </c>
      <c r="M32" s="16" t="str">
        <f t="array" ref="M32">XLOOKUP(L32, RoleMaster!E:E, RoleMaster!H:H, "", 0, 1)</f>
        <v>b5bc5bd4-194b-41ab-8e3f-c45f25c028d0</v>
      </c>
      <c r="N32" s="16"/>
      <c r="O32" s="16" t="str">
        <f t="array" ref="O32">XLOOKUP(N32, RoleMaster!E:E, RoleMaster!H:H, "", 0, 1)</f>
        <v/>
      </c>
      <c r="P32" s="26" t="s">
        <v>405</v>
      </c>
      <c r="Q32" s="16" t="str">
        <f t="array" ref="Q32">XLOOKUP(P32, RoleMaster!E:E, RoleMaster!H:H, "", 0, 1)</f>
        <v>4313bbc5-41fb-44dc-929a-99e224446525</v>
      </c>
      <c r="R32" s="43"/>
      <c r="S32" s="43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</row>
    <row r="33">
      <c r="A33" s="18">
        <v>309950.0</v>
      </c>
      <c r="B33" s="26" t="s">
        <v>400</v>
      </c>
      <c r="C33" s="16" t="str">
        <f t="array" ref="C33">XLOOKUP(B33, RoleMaster!E:E, RoleMaster!H:H, "", 0, 1)</f>
        <v>909fe744-64e1-4430-af94-29049e4d5d61</v>
      </c>
      <c r="D33" s="26" t="s">
        <v>406</v>
      </c>
      <c r="E33" s="16" t="str">
        <f t="array" ref="E33">XLOOKUP(D33, RoleMaster!E:E, RoleMaster!H:H, "", 0, 1)</f>
        <v>aea7ed55-e968-4172-83c7-16f869b186ae</v>
      </c>
      <c r="F33" s="16"/>
      <c r="G33" s="18" t="str">
        <f t="array" ref="G33">XLOOKUP(F33, RoleMaster!E:E, RoleMaster!H:H, "", 0, 1)</f>
        <v/>
      </c>
      <c r="H33" s="26" t="s">
        <v>408</v>
      </c>
      <c r="I33" s="16" t="str">
        <f t="array" ref="I33">XLOOKUP(H33, RoleMaster!E:E, RoleMaster!H:H, "", 0, 1)</f>
        <v>866c9d0d-4f6a-4ca6-b352-9e186b2e8478</v>
      </c>
      <c r="J33" s="16"/>
      <c r="K33" s="16" t="str">
        <f t="array" ref="K33">XLOOKUP(J33, RoleMaster!E:E, RoleMaster!H:H, "", 0, 1)</f>
        <v/>
      </c>
      <c r="L33" s="26" t="s">
        <v>404</v>
      </c>
      <c r="M33" s="16" t="str">
        <f t="array" ref="M33">XLOOKUP(L33, RoleMaster!E:E, RoleMaster!H:H, "", 0, 1)</f>
        <v>b5bc5bd4-194b-41ab-8e3f-c45f25c028d0</v>
      </c>
      <c r="N33" s="16"/>
      <c r="O33" s="16" t="str">
        <f t="array" ref="O33">XLOOKUP(N33, RoleMaster!E:E, RoleMaster!H:H, "", 0, 1)</f>
        <v/>
      </c>
      <c r="P33" s="26" t="s">
        <v>405</v>
      </c>
      <c r="Q33" s="16" t="str">
        <f t="array" ref="Q33">XLOOKUP(P33, RoleMaster!E:E, RoleMaster!H:H, "", 0, 1)</f>
        <v>4313bbc5-41fb-44dc-929a-99e224446525</v>
      </c>
      <c r="R33" s="43"/>
      <c r="S33" s="43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</row>
    <row r="34">
      <c r="A34" s="18">
        <v>309952.0</v>
      </c>
      <c r="B34" s="26" t="s">
        <v>400</v>
      </c>
      <c r="C34" s="16" t="str">
        <f t="array" ref="C34">XLOOKUP(B34, RoleMaster!E:E, RoleMaster!H:H, "", 0, 1)</f>
        <v>909fe744-64e1-4430-af94-29049e4d5d61</v>
      </c>
      <c r="D34" s="26" t="s">
        <v>406</v>
      </c>
      <c r="E34" s="16" t="str">
        <f t="array" ref="E34">XLOOKUP(D34, RoleMaster!E:E, RoleMaster!H:H, "", 0, 1)</f>
        <v>aea7ed55-e968-4172-83c7-16f869b186ae</v>
      </c>
      <c r="F34" s="16"/>
      <c r="G34" s="18" t="str">
        <f t="array" ref="G34">XLOOKUP(F34, RoleMaster!E:E, RoleMaster!H:H, "", 0, 1)</f>
        <v/>
      </c>
      <c r="H34" s="26" t="s">
        <v>408</v>
      </c>
      <c r="I34" s="16" t="str">
        <f t="array" ref="I34">XLOOKUP(H34, RoleMaster!E:E, RoleMaster!H:H, "", 0, 1)</f>
        <v>866c9d0d-4f6a-4ca6-b352-9e186b2e8478</v>
      </c>
      <c r="J34" s="26" t="s">
        <v>401</v>
      </c>
      <c r="K34" s="16" t="str">
        <f t="array" ref="K34">XLOOKUP(J34, RoleMaster!E:E, RoleMaster!H:H, "", 0, 1)</f>
        <v>dec8619b-903f-480e-a552-b9ad9b97025f</v>
      </c>
      <c r="L34" s="26" t="s">
        <v>404</v>
      </c>
      <c r="M34" s="16" t="str">
        <f t="array" ref="M34">XLOOKUP(L34, RoleMaster!E:E, RoleMaster!H:H, "", 0, 1)</f>
        <v>b5bc5bd4-194b-41ab-8e3f-c45f25c028d0</v>
      </c>
      <c r="N34" s="16"/>
      <c r="O34" s="16" t="str">
        <f t="array" ref="O34">XLOOKUP(N34, RoleMaster!E:E, RoleMaster!H:H, "", 0, 1)</f>
        <v/>
      </c>
      <c r="P34" s="26" t="s">
        <v>405</v>
      </c>
      <c r="Q34" s="16" t="str">
        <f t="array" ref="Q34">XLOOKUP(P34, RoleMaster!E:E, RoleMaster!H:H, "", 0, 1)</f>
        <v>4313bbc5-41fb-44dc-929a-99e224446525</v>
      </c>
      <c r="R34" s="43"/>
      <c r="S34" s="43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</row>
    <row r="35">
      <c r="A35" s="18">
        <v>309960.0</v>
      </c>
      <c r="B35" s="26" t="s">
        <v>400</v>
      </c>
      <c r="C35" s="16" t="str">
        <f t="array" ref="C35">XLOOKUP(B35, RoleMaster!E:E, RoleMaster!H:H, "", 0, 1)</f>
        <v>909fe744-64e1-4430-af94-29049e4d5d61</v>
      </c>
      <c r="D35" s="26" t="s">
        <v>406</v>
      </c>
      <c r="E35" s="16" t="str">
        <f t="array" ref="E35">XLOOKUP(D35, RoleMaster!E:E, RoleMaster!H:H, "", 0, 1)</f>
        <v>aea7ed55-e968-4172-83c7-16f869b186ae</v>
      </c>
      <c r="F35" s="16"/>
      <c r="G35" s="18" t="str">
        <f t="array" ref="G35">XLOOKUP(F35, RoleMaster!E:E, RoleMaster!H:H, "", 0, 1)</f>
        <v/>
      </c>
      <c r="H35" s="26" t="s">
        <v>408</v>
      </c>
      <c r="I35" s="16" t="str">
        <f t="array" ref="I35">XLOOKUP(H35, RoleMaster!E:E, RoleMaster!H:H, "", 0, 1)</f>
        <v>866c9d0d-4f6a-4ca6-b352-9e186b2e8478</v>
      </c>
      <c r="J35" s="26" t="s">
        <v>401</v>
      </c>
      <c r="K35" s="16" t="str">
        <f t="array" ref="K35">XLOOKUP(J35, RoleMaster!E:E, RoleMaster!H:H, "", 0, 1)</f>
        <v>dec8619b-903f-480e-a552-b9ad9b97025f</v>
      </c>
      <c r="L35" s="26" t="s">
        <v>404</v>
      </c>
      <c r="M35" s="16" t="str">
        <f t="array" ref="M35">XLOOKUP(L35, RoleMaster!E:E, RoleMaster!H:H, "", 0, 1)</f>
        <v>b5bc5bd4-194b-41ab-8e3f-c45f25c028d0</v>
      </c>
      <c r="N35" s="16"/>
      <c r="O35" s="16" t="str">
        <f t="array" ref="O35">XLOOKUP(N35, RoleMaster!E:E, RoleMaster!H:H, "", 0, 1)</f>
        <v/>
      </c>
      <c r="P35" s="26" t="s">
        <v>405</v>
      </c>
      <c r="Q35" s="16" t="str">
        <f t="array" ref="Q35">XLOOKUP(P35, RoleMaster!E:E, RoleMaster!H:H, "", 0, 1)</f>
        <v>4313bbc5-41fb-44dc-929a-99e224446525</v>
      </c>
      <c r="R35" s="43"/>
      <c r="S35" s="43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</row>
    <row r="36">
      <c r="A36" s="18">
        <v>309963.0</v>
      </c>
      <c r="B36" s="16"/>
      <c r="C36" s="16" t="str">
        <f t="array" ref="C36">XLOOKUP(B36, RoleMaster!E:E, RoleMaster!H:H, "", 0, 1)</f>
        <v/>
      </c>
      <c r="D36" s="26" t="s">
        <v>406</v>
      </c>
      <c r="E36" s="16" t="str">
        <f t="array" ref="E36">XLOOKUP(D36, RoleMaster!E:E, RoleMaster!H:H, "", 0, 1)</f>
        <v>aea7ed55-e968-4172-83c7-16f869b186ae</v>
      </c>
      <c r="F36" s="16"/>
      <c r="G36" s="18" t="str">
        <f t="array" ref="G36">XLOOKUP(F36, RoleMaster!E:E, RoleMaster!H:H, "", 0, 1)</f>
        <v/>
      </c>
      <c r="H36" s="26" t="s">
        <v>408</v>
      </c>
      <c r="I36" s="16" t="str">
        <f t="array" ref="I36">XLOOKUP(H36, RoleMaster!E:E, RoleMaster!H:H, "", 0, 1)</f>
        <v>866c9d0d-4f6a-4ca6-b352-9e186b2e8478</v>
      </c>
      <c r="J36" s="16"/>
      <c r="K36" s="16" t="str">
        <f t="array" ref="K36">XLOOKUP(J36, RoleMaster!E:E, RoleMaster!H:H, "", 0, 1)</f>
        <v/>
      </c>
      <c r="L36" s="26" t="s">
        <v>404</v>
      </c>
      <c r="M36" s="16" t="str">
        <f t="array" ref="M36">XLOOKUP(L36, RoleMaster!E:E, RoleMaster!H:H, "", 0, 1)</f>
        <v>b5bc5bd4-194b-41ab-8e3f-c45f25c028d0</v>
      </c>
      <c r="N36" s="16"/>
      <c r="O36" s="16" t="str">
        <f t="array" ref="O36">XLOOKUP(N36, RoleMaster!E:E, RoleMaster!H:H, "", 0, 1)</f>
        <v/>
      </c>
      <c r="P36" s="26" t="s">
        <v>405</v>
      </c>
      <c r="Q36" s="16" t="str">
        <f t="array" ref="Q36">XLOOKUP(P36, RoleMaster!E:E, RoleMaster!H:H, "", 0, 1)</f>
        <v>4313bbc5-41fb-44dc-929a-99e224446525</v>
      </c>
      <c r="R36" s="43"/>
      <c r="S36" s="43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</row>
    <row r="37">
      <c r="A37" s="18">
        <v>309964.0</v>
      </c>
      <c r="B37" s="26" t="s">
        <v>400</v>
      </c>
      <c r="C37" s="16" t="str">
        <f t="array" ref="C37">XLOOKUP(B37, RoleMaster!E:E, RoleMaster!H:H, "", 0, 1)</f>
        <v>909fe744-64e1-4430-af94-29049e4d5d61</v>
      </c>
      <c r="D37" s="26" t="s">
        <v>406</v>
      </c>
      <c r="E37" s="16" t="str">
        <f t="array" ref="E37">XLOOKUP(D37, RoleMaster!E:E, RoleMaster!H:H, "", 0, 1)</f>
        <v>aea7ed55-e968-4172-83c7-16f869b186ae</v>
      </c>
      <c r="F37" s="16"/>
      <c r="G37" s="18" t="str">
        <f t="array" ref="G37">XLOOKUP(F37, RoleMaster!E:E, RoleMaster!H:H, "", 0, 1)</f>
        <v/>
      </c>
      <c r="H37" s="26" t="s">
        <v>408</v>
      </c>
      <c r="I37" s="16" t="str">
        <f t="array" ref="I37">XLOOKUP(H37, RoleMaster!E:E, RoleMaster!H:H, "", 0, 1)</f>
        <v>866c9d0d-4f6a-4ca6-b352-9e186b2e8478</v>
      </c>
      <c r="J37" s="26" t="s">
        <v>401</v>
      </c>
      <c r="K37" s="16" t="str">
        <f t="array" ref="K37">XLOOKUP(J37, RoleMaster!E:E, RoleMaster!H:H, "", 0, 1)</f>
        <v>dec8619b-903f-480e-a552-b9ad9b97025f</v>
      </c>
      <c r="L37" s="26" t="s">
        <v>404</v>
      </c>
      <c r="M37" s="16" t="str">
        <f t="array" ref="M37">XLOOKUP(L37, RoleMaster!E:E, RoleMaster!H:H, "", 0, 1)</f>
        <v>b5bc5bd4-194b-41ab-8e3f-c45f25c028d0</v>
      </c>
      <c r="N37" s="16"/>
      <c r="O37" s="16" t="str">
        <f t="array" ref="O37">XLOOKUP(N37, RoleMaster!E:E, RoleMaster!H:H, "", 0, 1)</f>
        <v/>
      </c>
      <c r="P37" s="26" t="s">
        <v>405</v>
      </c>
      <c r="Q37" s="16" t="str">
        <f t="array" ref="Q37">XLOOKUP(P37, RoleMaster!E:E, RoleMaster!H:H, "", 0, 1)</f>
        <v>4313bbc5-41fb-44dc-929a-99e224446525</v>
      </c>
      <c r="R37" s="43"/>
      <c r="S37" s="43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</row>
    <row r="38">
      <c r="A38" s="18">
        <v>309967.0</v>
      </c>
      <c r="B38" s="26" t="s">
        <v>400</v>
      </c>
      <c r="C38" s="16" t="str">
        <f t="array" ref="C38">XLOOKUP(B38, RoleMaster!E:E, RoleMaster!H:H, "", 0, 1)</f>
        <v>909fe744-64e1-4430-af94-29049e4d5d61</v>
      </c>
      <c r="D38" s="26" t="s">
        <v>406</v>
      </c>
      <c r="E38" s="16" t="str">
        <f t="array" ref="E38">XLOOKUP(D38, RoleMaster!E:E, RoleMaster!H:H, "", 0, 1)</f>
        <v>aea7ed55-e968-4172-83c7-16f869b186ae</v>
      </c>
      <c r="F38" s="16"/>
      <c r="G38" s="18" t="str">
        <f t="array" ref="G38">XLOOKUP(F38, RoleMaster!E:E, RoleMaster!H:H, "", 0, 1)</f>
        <v/>
      </c>
      <c r="H38" s="26" t="s">
        <v>408</v>
      </c>
      <c r="I38" s="16" t="str">
        <f t="array" ref="I38">XLOOKUP(H38, RoleMaster!E:E, RoleMaster!H:H, "", 0, 1)</f>
        <v>866c9d0d-4f6a-4ca6-b352-9e186b2e8478</v>
      </c>
      <c r="J38" s="26" t="s">
        <v>401</v>
      </c>
      <c r="K38" s="16" t="str">
        <f t="array" ref="K38">XLOOKUP(J38, RoleMaster!E:E, RoleMaster!H:H, "", 0, 1)</f>
        <v>dec8619b-903f-480e-a552-b9ad9b97025f</v>
      </c>
      <c r="L38" s="26" t="s">
        <v>404</v>
      </c>
      <c r="M38" s="16" t="str">
        <f t="array" ref="M38">XLOOKUP(L38, RoleMaster!E:E, RoleMaster!H:H, "", 0, 1)</f>
        <v>b5bc5bd4-194b-41ab-8e3f-c45f25c028d0</v>
      </c>
      <c r="N38" s="16"/>
      <c r="O38" s="16" t="str">
        <f t="array" ref="O38">XLOOKUP(N38, RoleMaster!E:E, RoleMaster!H:H, "", 0, 1)</f>
        <v/>
      </c>
      <c r="P38" s="26" t="s">
        <v>405</v>
      </c>
      <c r="Q38" s="16" t="str">
        <f t="array" ref="Q38">XLOOKUP(P38, RoleMaster!E:E, RoleMaster!H:H, "", 0, 1)</f>
        <v>4313bbc5-41fb-44dc-929a-99e224446525</v>
      </c>
      <c r="R38" s="43"/>
      <c r="S38" s="43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</row>
    <row r="39">
      <c r="A39" s="18">
        <v>309975.0</v>
      </c>
      <c r="B39" s="26" t="s">
        <v>400</v>
      </c>
      <c r="C39" s="16" t="str">
        <f t="array" ref="C39">XLOOKUP(B39, RoleMaster!E:E, RoleMaster!H:H, "", 0, 1)</f>
        <v>909fe744-64e1-4430-af94-29049e4d5d61</v>
      </c>
      <c r="D39" s="26" t="s">
        <v>406</v>
      </c>
      <c r="E39" s="16" t="str">
        <f t="array" ref="E39">XLOOKUP(D39, RoleMaster!E:E, RoleMaster!H:H, "", 0, 1)</f>
        <v>aea7ed55-e968-4172-83c7-16f869b186ae</v>
      </c>
      <c r="F39" s="16"/>
      <c r="G39" s="18" t="str">
        <f t="array" ref="G39">XLOOKUP(F39, RoleMaster!E:E, RoleMaster!H:H, "", 0, 1)</f>
        <v/>
      </c>
      <c r="H39" s="26" t="s">
        <v>408</v>
      </c>
      <c r="I39" s="16" t="str">
        <f t="array" ref="I39">XLOOKUP(H39, RoleMaster!E:E, RoleMaster!H:H, "", 0, 1)</f>
        <v>866c9d0d-4f6a-4ca6-b352-9e186b2e8478</v>
      </c>
      <c r="J39" s="26" t="s">
        <v>401</v>
      </c>
      <c r="K39" s="16" t="str">
        <f t="array" ref="K39">XLOOKUP(J39, RoleMaster!E:E, RoleMaster!H:H, "", 0, 1)</f>
        <v>dec8619b-903f-480e-a552-b9ad9b97025f</v>
      </c>
      <c r="L39" s="26" t="s">
        <v>404</v>
      </c>
      <c r="M39" s="16" t="str">
        <f t="array" ref="M39">XLOOKUP(L39, RoleMaster!E:E, RoleMaster!H:H, "", 0, 1)</f>
        <v>b5bc5bd4-194b-41ab-8e3f-c45f25c028d0</v>
      </c>
      <c r="N39" s="16"/>
      <c r="O39" s="16" t="str">
        <f t="array" ref="O39">XLOOKUP(N39, RoleMaster!E:E, RoleMaster!H:H, "", 0, 1)</f>
        <v/>
      </c>
      <c r="P39" s="26" t="s">
        <v>405</v>
      </c>
      <c r="Q39" s="16" t="str">
        <f t="array" ref="Q39">XLOOKUP(P39, RoleMaster!E:E, RoleMaster!H:H, "", 0, 1)</f>
        <v>4313bbc5-41fb-44dc-929a-99e224446525</v>
      </c>
      <c r="R39" s="43"/>
      <c r="S39" s="43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</row>
    <row r="40">
      <c r="A40" s="18">
        <v>309978.0</v>
      </c>
      <c r="B40" s="26" t="s">
        <v>400</v>
      </c>
      <c r="C40" s="16" t="str">
        <f t="array" ref="C40">XLOOKUP(B40, RoleMaster!E:E, RoleMaster!H:H, "", 0, 1)</f>
        <v>909fe744-64e1-4430-af94-29049e4d5d61</v>
      </c>
      <c r="D40" s="26" t="s">
        <v>406</v>
      </c>
      <c r="E40" s="16" t="str">
        <f t="array" ref="E40">XLOOKUP(D40, RoleMaster!E:E, RoleMaster!H:H, "", 0, 1)</f>
        <v>aea7ed55-e968-4172-83c7-16f869b186ae</v>
      </c>
      <c r="F40" s="16"/>
      <c r="G40" s="18" t="str">
        <f t="array" ref="G40">XLOOKUP(F40, RoleMaster!E:E, RoleMaster!H:H, "", 0, 1)</f>
        <v/>
      </c>
      <c r="H40" s="26" t="s">
        <v>408</v>
      </c>
      <c r="I40" s="16" t="str">
        <f t="array" ref="I40">XLOOKUP(H40, RoleMaster!E:E, RoleMaster!H:H, "", 0, 1)</f>
        <v>866c9d0d-4f6a-4ca6-b352-9e186b2e8478</v>
      </c>
      <c r="J40" s="26" t="s">
        <v>401</v>
      </c>
      <c r="K40" s="16" t="str">
        <f t="array" ref="K40">XLOOKUP(J40, RoleMaster!E:E, RoleMaster!H:H, "", 0, 1)</f>
        <v>dec8619b-903f-480e-a552-b9ad9b97025f</v>
      </c>
      <c r="L40" s="26" t="s">
        <v>404</v>
      </c>
      <c r="M40" s="16" t="str">
        <f t="array" ref="M40">XLOOKUP(L40, RoleMaster!E:E, RoleMaster!H:H, "", 0, 1)</f>
        <v>b5bc5bd4-194b-41ab-8e3f-c45f25c028d0</v>
      </c>
      <c r="N40" s="16"/>
      <c r="O40" s="16" t="str">
        <f t="array" ref="O40">XLOOKUP(N40, RoleMaster!E:E, RoleMaster!H:H, "", 0, 1)</f>
        <v/>
      </c>
      <c r="P40" s="26" t="s">
        <v>405</v>
      </c>
      <c r="Q40" s="16" t="str">
        <f t="array" ref="Q40">XLOOKUP(P40, RoleMaster!E:E, RoleMaster!H:H, "", 0, 1)</f>
        <v>4313bbc5-41fb-44dc-929a-99e224446525</v>
      </c>
      <c r="R40" s="43"/>
      <c r="S40" s="43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</row>
    <row r="41">
      <c r="A41" s="18">
        <v>309979.0</v>
      </c>
      <c r="B41" s="26" t="s">
        <v>400</v>
      </c>
      <c r="C41" s="16" t="str">
        <f t="array" ref="C41">XLOOKUP(B41, RoleMaster!E:E, RoleMaster!H:H, "", 0, 1)</f>
        <v>909fe744-64e1-4430-af94-29049e4d5d61</v>
      </c>
      <c r="D41" s="26" t="s">
        <v>406</v>
      </c>
      <c r="E41" s="16" t="str">
        <f t="array" ref="E41">XLOOKUP(D41, RoleMaster!E:E, RoleMaster!H:H, "", 0, 1)</f>
        <v>aea7ed55-e968-4172-83c7-16f869b186ae</v>
      </c>
      <c r="F41" s="16"/>
      <c r="G41" s="18" t="str">
        <f t="array" ref="G41">XLOOKUP(F41, RoleMaster!E:E, RoleMaster!H:H, "", 0, 1)</f>
        <v/>
      </c>
      <c r="H41" s="26" t="s">
        <v>408</v>
      </c>
      <c r="I41" s="16" t="str">
        <f t="array" ref="I41">XLOOKUP(H41, RoleMaster!E:E, RoleMaster!H:H, "", 0, 1)</f>
        <v>866c9d0d-4f6a-4ca6-b352-9e186b2e8478</v>
      </c>
      <c r="J41" s="26" t="s">
        <v>401</v>
      </c>
      <c r="K41" s="16" t="str">
        <f t="array" ref="K41">XLOOKUP(J41, RoleMaster!E:E, RoleMaster!H:H, "", 0, 1)</f>
        <v>dec8619b-903f-480e-a552-b9ad9b97025f</v>
      </c>
      <c r="L41" s="26" t="s">
        <v>404</v>
      </c>
      <c r="M41" s="16" t="str">
        <f t="array" ref="M41">XLOOKUP(L41, RoleMaster!E:E, RoleMaster!H:H, "", 0, 1)</f>
        <v>b5bc5bd4-194b-41ab-8e3f-c45f25c028d0</v>
      </c>
      <c r="N41" s="16"/>
      <c r="O41" s="16" t="str">
        <f t="array" ref="O41">XLOOKUP(N41, RoleMaster!E:E, RoleMaster!H:H, "", 0, 1)</f>
        <v/>
      </c>
      <c r="P41" s="26" t="s">
        <v>405</v>
      </c>
      <c r="Q41" s="16" t="str">
        <f t="array" ref="Q41">XLOOKUP(P41, RoleMaster!E:E, RoleMaster!H:H, "", 0, 1)</f>
        <v>4313bbc5-41fb-44dc-929a-99e224446525</v>
      </c>
      <c r="R41" s="43"/>
      <c r="S41" s="43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</row>
    <row r="42">
      <c r="A42" s="18">
        <v>309980.0</v>
      </c>
      <c r="B42" s="26" t="s">
        <v>400</v>
      </c>
      <c r="C42" s="16" t="str">
        <f t="array" ref="C42">XLOOKUP(B42, RoleMaster!E:E, RoleMaster!H:H, "", 0, 1)</f>
        <v>909fe744-64e1-4430-af94-29049e4d5d61</v>
      </c>
      <c r="D42" s="26" t="s">
        <v>406</v>
      </c>
      <c r="E42" s="16" t="str">
        <f t="array" ref="E42">XLOOKUP(D42, RoleMaster!E:E, RoleMaster!H:H, "", 0, 1)</f>
        <v>aea7ed55-e968-4172-83c7-16f869b186ae</v>
      </c>
      <c r="F42" s="16"/>
      <c r="G42" s="18" t="str">
        <f t="array" ref="G42">XLOOKUP(F42, RoleMaster!E:E, RoleMaster!H:H, "", 0, 1)</f>
        <v/>
      </c>
      <c r="H42" s="26" t="s">
        <v>408</v>
      </c>
      <c r="I42" s="16" t="str">
        <f t="array" ref="I42">XLOOKUP(H42, RoleMaster!E:E, RoleMaster!H:H, "", 0, 1)</f>
        <v>866c9d0d-4f6a-4ca6-b352-9e186b2e8478</v>
      </c>
      <c r="J42" s="26" t="s">
        <v>401</v>
      </c>
      <c r="K42" s="16" t="str">
        <f t="array" ref="K42">XLOOKUP(J42, RoleMaster!E:E, RoleMaster!H:H, "", 0, 1)</f>
        <v>dec8619b-903f-480e-a552-b9ad9b97025f</v>
      </c>
      <c r="L42" s="26" t="s">
        <v>404</v>
      </c>
      <c r="M42" s="16" t="str">
        <f t="array" ref="M42">XLOOKUP(L42, RoleMaster!E:E, RoleMaster!H:H, "", 0, 1)</f>
        <v>b5bc5bd4-194b-41ab-8e3f-c45f25c028d0</v>
      </c>
      <c r="N42" s="16"/>
      <c r="O42" s="16" t="str">
        <f t="array" ref="O42">XLOOKUP(N42, RoleMaster!E:E, RoleMaster!H:H, "", 0, 1)</f>
        <v/>
      </c>
      <c r="P42" s="26" t="s">
        <v>405</v>
      </c>
      <c r="Q42" s="16" t="str">
        <f t="array" ref="Q42">XLOOKUP(P42, RoleMaster!E:E, RoleMaster!H:H, "", 0, 1)</f>
        <v>4313bbc5-41fb-44dc-929a-99e224446525</v>
      </c>
      <c r="R42" s="43"/>
      <c r="S42" s="43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</row>
    <row r="43">
      <c r="A43" s="18">
        <v>309994.0</v>
      </c>
      <c r="B43" s="16"/>
      <c r="C43" s="16" t="str">
        <f t="array" ref="C43">XLOOKUP(B43, RoleMaster!E:E, RoleMaster!H:H, "", 0, 1)</f>
        <v/>
      </c>
      <c r="D43" s="26" t="s">
        <v>406</v>
      </c>
      <c r="E43" s="16" t="str">
        <f t="array" ref="E43">XLOOKUP(D43, RoleMaster!E:E, RoleMaster!H:H, "", 0, 1)</f>
        <v>aea7ed55-e968-4172-83c7-16f869b186ae</v>
      </c>
      <c r="F43" s="16"/>
      <c r="G43" s="18" t="str">
        <f t="array" ref="G43">XLOOKUP(F43, RoleMaster!E:E, RoleMaster!H:H, "", 0, 1)</f>
        <v/>
      </c>
      <c r="H43" s="26" t="s">
        <v>408</v>
      </c>
      <c r="I43" s="16" t="str">
        <f t="array" ref="I43">XLOOKUP(H43, RoleMaster!E:E, RoleMaster!H:H, "", 0, 1)</f>
        <v>866c9d0d-4f6a-4ca6-b352-9e186b2e8478</v>
      </c>
      <c r="J43" s="26" t="s">
        <v>401</v>
      </c>
      <c r="K43" s="16" t="str">
        <f t="array" ref="K43">XLOOKUP(J43, RoleMaster!E:E, RoleMaster!H:H, "", 0, 1)</f>
        <v>dec8619b-903f-480e-a552-b9ad9b97025f</v>
      </c>
      <c r="L43" s="26" t="s">
        <v>404</v>
      </c>
      <c r="M43" s="16" t="str">
        <f t="array" ref="M43">XLOOKUP(L43, RoleMaster!E:E, RoleMaster!H:H, "", 0, 1)</f>
        <v>b5bc5bd4-194b-41ab-8e3f-c45f25c028d0</v>
      </c>
      <c r="N43" s="16"/>
      <c r="O43" s="16" t="str">
        <f t="array" ref="O43">XLOOKUP(N43, RoleMaster!E:E, RoleMaster!H:H, "", 0, 1)</f>
        <v/>
      </c>
      <c r="P43" s="26" t="s">
        <v>405</v>
      </c>
      <c r="Q43" s="16" t="str">
        <f t="array" ref="Q43">XLOOKUP(P43, RoleMaster!E:E, RoleMaster!H:H, "", 0, 1)</f>
        <v>4313bbc5-41fb-44dc-929a-99e224446525</v>
      </c>
      <c r="R43" s="43"/>
      <c r="S43" s="43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</row>
    <row r="44">
      <c r="A44" s="18">
        <v>310009.0</v>
      </c>
      <c r="B44" s="26" t="s">
        <v>400</v>
      </c>
      <c r="C44" s="16" t="str">
        <f t="array" ref="C44">XLOOKUP(B44, RoleMaster!E:E, RoleMaster!H:H, "", 0, 1)</f>
        <v>909fe744-64e1-4430-af94-29049e4d5d61</v>
      </c>
      <c r="D44" s="26" t="s">
        <v>406</v>
      </c>
      <c r="E44" s="16" t="str">
        <f t="array" ref="E44">XLOOKUP(D44, RoleMaster!E:E, RoleMaster!H:H, "", 0, 1)</f>
        <v>aea7ed55-e968-4172-83c7-16f869b186ae</v>
      </c>
      <c r="F44" s="16"/>
      <c r="G44" s="18" t="str">
        <f t="array" ref="G44">XLOOKUP(F44, RoleMaster!E:E, RoleMaster!H:H, "", 0, 1)</f>
        <v/>
      </c>
      <c r="H44" s="26" t="s">
        <v>408</v>
      </c>
      <c r="I44" s="16" t="str">
        <f t="array" ref="I44">XLOOKUP(H44, RoleMaster!E:E, RoleMaster!H:H, "", 0, 1)</f>
        <v>866c9d0d-4f6a-4ca6-b352-9e186b2e8478</v>
      </c>
      <c r="J44" s="26" t="s">
        <v>401</v>
      </c>
      <c r="K44" s="16" t="str">
        <f t="array" ref="K44">XLOOKUP(J44, RoleMaster!E:E, RoleMaster!H:H, "", 0, 1)</f>
        <v>dec8619b-903f-480e-a552-b9ad9b97025f</v>
      </c>
      <c r="L44" s="26" t="s">
        <v>404</v>
      </c>
      <c r="M44" s="16" t="str">
        <f t="array" ref="M44">XLOOKUP(L44, RoleMaster!E:E, RoleMaster!H:H, "", 0, 1)</f>
        <v>b5bc5bd4-194b-41ab-8e3f-c45f25c028d0</v>
      </c>
      <c r="N44" s="16"/>
      <c r="O44" s="16" t="str">
        <f t="array" ref="O44">XLOOKUP(N44, RoleMaster!E:E, RoleMaster!H:H, "", 0, 1)</f>
        <v/>
      </c>
      <c r="P44" s="26" t="s">
        <v>405</v>
      </c>
      <c r="Q44" s="16" t="str">
        <f t="array" ref="Q44">XLOOKUP(P44, RoleMaster!E:E, RoleMaster!H:H, "", 0, 1)</f>
        <v>4313bbc5-41fb-44dc-929a-99e224446525</v>
      </c>
      <c r="R44" s="43"/>
      <c r="S44" s="43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</row>
    <row r="45">
      <c r="A45" s="18">
        <v>310031.0</v>
      </c>
      <c r="B45" s="26" t="s">
        <v>400</v>
      </c>
      <c r="C45" s="16" t="str">
        <f t="array" ref="C45">XLOOKUP(B45, RoleMaster!E:E, RoleMaster!H:H, "", 0, 1)</f>
        <v>909fe744-64e1-4430-af94-29049e4d5d61</v>
      </c>
      <c r="D45" s="26" t="s">
        <v>406</v>
      </c>
      <c r="E45" s="16" t="str">
        <f t="array" ref="E45">XLOOKUP(D45, RoleMaster!E:E, RoleMaster!H:H, "", 0, 1)</f>
        <v>aea7ed55-e968-4172-83c7-16f869b186ae</v>
      </c>
      <c r="F45" s="26" t="s">
        <v>403</v>
      </c>
      <c r="G45" s="18" t="str">
        <f t="array" ref="G45">XLOOKUP(F45, RoleMaster!E:E, RoleMaster!H:H, "", 0, 1)</f>
        <v>2615173f-0c73-47c2-9e5e-71c4134616de</v>
      </c>
      <c r="H45" s="26" t="s">
        <v>408</v>
      </c>
      <c r="I45" s="16" t="str">
        <f t="array" ref="I45">XLOOKUP(H45, RoleMaster!E:E, RoleMaster!H:H, "", 0, 1)</f>
        <v>866c9d0d-4f6a-4ca6-b352-9e186b2e8478</v>
      </c>
      <c r="J45" s="16"/>
      <c r="K45" s="16" t="str">
        <f t="array" ref="K45">XLOOKUP(J45, RoleMaster!E:E, RoleMaster!H:H, "", 0, 1)</f>
        <v/>
      </c>
      <c r="L45" s="26" t="s">
        <v>404</v>
      </c>
      <c r="M45" s="16" t="str">
        <f t="array" ref="M45">XLOOKUP(L45, RoleMaster!E:E, RoleMaster!H:H, "", 0, 1)</f>
        <v>b5bc5bd4-194b-41ab-8e3f-c45f25c028d0</v>
      </c>
      <c r="N45" s="26" t="s">
        <v>402</v>
      </c>
      <c r="O45" s="16" t="str">
        <f t="array" ref="O45">XLOOKUP(N45, RoleMaster!E:E, RoleMaster!H:H, "", 0, 1)</f>
        <v>02277ce1-f087-4cbe-9f34-70b6fbc21924</v>
      </c>
      <c r="P45" s="26" t="s">
        <v>405</v>
      </c>
      <c r="Q45" s="16" t="str">
        <f t="array" ref="Q45">XLOOKUP(P45, RoleMaster!E:E, RoleMaster!H:H, "", 0, 1)</f>
        <v>4313bbc5-41fb-44dc-929a-99e224446525</v>
      </c>
      <c r="R45" s="43"/>
      <c r="S45" s="43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</row>
    <row r="46">
      <c r="A46" s="18">
        <v>310036.0</v>
      </c>
      <c r="B46" s="26" t="s">
        <v>400</v>
      </c>
      <c r="C46" s="16" t="str">
        <f t="array" ref="C46">XLOOKUP(B46, RoleMaster!E:E, RoleMaster!H:H, "", 0, 1)</f>
        <v>909fe744-64e1-4430-af94-29049e4d5d61</v>
      </c>
      <c r="D46" s="26" t="s">
        <v>406</v>
      </c>
      <c r="E46" s="16" t="str">
        <f t="array" ref="E46">XLOOKUP(D46, RoleMaster!E:E, RoleMaster!H:H, "", 0, 1)</f>
        <v>aea7ed55-e968-4172-83c7-16f869b186ae</v>
      </c>
      <c r="F46" s="26" t="s">
        <v>403</v>
      </c>
      <c r="G46" s="18" t="str">
        <f t="array" ref="G46">XLOOKUP(F46, RoleMaster!E:E, RoleMaster!H:H, "", 0, 1)</f>
        <v>2615173f-0c73-47c2-9e5e-71c4134616de</v>
      </c>
      <c r="H46" s="26" t="s">
        <v>408</v>
      </c>
      <c r="I46" s="16" t="str">
        <f t="array" ref="I46">XLOOKUP(H46, RoleMaster!E:E, RoleMaster!H:H, "", 0, 1)</f>
        <v>866c9d0d-4f6a-4ca6-b352-9e186b2e8478</v>
      </c>
      <c r="J46" s="26" t="s">
        <v>401</v>
      </c>
      <c r="K46" s="16" t="str">
        <f t="array" ref="K46">XLOOKUP(J46, RoleMaster!E:E, RoleMaster!H:H, "", 0, 1)</f>
        <v>dec8619b-903f-480e-a552-b9ad9b97025f</v>
      </c>
      <c r="L46" s="26" t="s">
        <v>404</v>
      </c>
      <c r="M46" s="16" t="str">
        <f t="array" ref="M46">XLOOKUP(L46, RoleMaster!E:E, RoleMaster!H:H, "", 0, 1)</f>
        <v>b5bc5bd4-194b-41ab-8e3f-c45f25c028d0</v>
      </c>
      <c r="N46" s="26" t="s">
        <v>402</v>
      </c>
      <c r="O46" s="16" t="str">
        <f t="array" ref="O46">XLOOKUP(N46, RoleMaster!E:E, RoleMaster!H:H, "", 0, 1)</f>
        <v>02277ce1-f087-4cbe-9f34-70b6fbc21924</v>
      </c>
      <c r="P46" s="26" t="s">
        <v>405</v>
      </c>
      <c r="Q46" s="16" t="str">
        <f t="array" ref="Q46">XLOOKUP(P46, RoleMaster!E:E, RoleMaster!H:H, "", 0, 1)</f>
        <v>4313bbc5-41fb-44dc-929a-99e224446525</v>
      </c>
      <c r="R46" s="43"/>
      <c r="S46" s="43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</row>
    <row r="47">
      <c r="A47" s="18">
        <v>310037.0</v>
      </c>
      <c r="B47" s="26" t="s">
        <v>400</v>
      </c>
      <c r="C47" s="16" t="str">
        <f t="array" ref="C47">XLOOKUP(B47, RoleMaster!E:E, RoleMaster!H:H, "", 0, 1)</f>
        <v>909fe744-64e1-4430-af94-29049e4d5d61</v>
      </c>
      <c r="D47" s="26" t="s">
        <v>406</v>
      </c>
      <c r="E47" s="16" t="str">
        <f t="array" ref="E47">XLOOKUP(D47, RoleMaster!E:E, RoleMaster!H:H, "", 0, 1)</f>
        <v>aea7ed55-e968-4172-83c7-16f869b186ae</v>
      </c>
      <c r="F47" s="16"/>
      <c r="G47" s="18" t="str">
        <f t="array" ref="G47">XLOOKUP(F47, RoleMaster!E:E, RoleMaster!H:H, "", 0, 1)</f>
        <v/>
      </c>
      <c r="H47" s="26" t="s">
        <v>408</v>
      </c>
      <c r="I47" s="16" t="str">
        <f t="array" ref="I47">XLOOKUP(H47, RoleMaster!E:E, RoleMaster!H:H, "", 0, 1)</f>
        <v>866c9d0d-4f6a-4ca6-b352-9e186b2e8478</v>
      </c>
      <c r="J47" s="16"/>
      <c r="K47" s="16" t="str">
        <f t="array" ref="K47">XLOOKUP(J47, RoleMaster!E:E, RoleMaster!H:H, "", 0, 1)</f>
        <v/>
      </c>
      <c r="L47" s="26" t="s">
        <v>404</v>
      </c>
      <c r="M47" s="16" t="str">
        <f t="array" ref="M47">XLOOKUP(L47, RoleMaster!E:E, RoleMaster!H:H, "", 0, 1)</f>
        <v>b5bc5bd4-194b-41ab-8e3f-c45f25c028d0</v>
      </c>
      <c r="N47" s="16"/>
      <c r="O47" s="16" t="str">
        <f t="array" ref="O47">XLOOKUP(N47, RoleMaster!E:E, RoleMaster!H:H, "", 0, 1)</f>
        <v/>
      </c>
      <c r="P47" s="26" t="s">
        <v>405</v>
      </c>
      <c r="Q47" s="16" t="str">
        <f t="array" ref="Q47">XLOOKUP(P47, RoleMaster!E:E, RoleMaster!H:H, "", 0, 1)</f>
        <v>4313bbc5-41fb-44dc-929a-99e224446525</v>
      </c>
      <c r="R47" s="43"/>
      <c r="S47" s="43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</row>
    <row r="48">
      <c r="A48" s="18">
        <v>310039.0</v>
      </c>
      <c r="B48" s="26" t="s">
        <v>400</v>
      </c>
      <c r="C48" s="16" t="str">
        <f t="array" ref="C48">XLOOKUP(B48, RoleMaster!E:E, RoleMaster!H:H, "", 0, 1)</f>
        <v>909fe744-64e1-4430-af94-29049e4d5d61</v>
      </c>
      <c r="D48" s="26" t="s">
        <v>406</v>
      </c>
      <c r="E48" s="16" t="str">
        <f t="array" ref="E48">XLOOKUP(D48, RoleMaster!E:E, RoleMaster!H:H, "", 0, 1)</f>
        <v>aea7ed55-e968-4172-83c7-16f869b186ae</v>
      </c>
      <c r="F48" s="26" t="s">
        <v>403</v>
      </c>
      <c r="G48" s="18" t="str">
        <f t="array" ref="G48">XLOOKUP(F48, RoleMaster!E:E, RoleMaster!H:H, "", 0, 1)</f>
        <v>2615173f-0c73-47c2-9e5e-71c4134616de</v>
      </c>
      <c r="H48" s="26" t="s">
        <v>408</v>
      </c>
      <c r="I48" s="16" t="str">
        <f t="array" ref="I48">XLOOKUP(H48, RoleMaster!E:E, RoleMaster!H:H, "", 0, 1)</f>
        <v>866c9d0d-4f6a-4ca6-b352-9e186b2e8478</v>
      </c>
      <c r="J48" s="16"/>
      <c r="K48" s="16" t="str">
        <f t="array" ref="K48">XLOOKUP(J48, RoleMaster!E:E, RoleMaster!H:H, "", 0, 1)</f>
        <v/>
      </c>
      <c r="L48" s="26" t="s">
        <v>404</v>
      </c>
      <c r="M48" s="16" t="str">
        <f t="array" ref="M48">XLOOKUP(L48, RoleMaster!E:E, RoleMaster!H:H, "", 0, 1)</f>
        <v>b5bc5bd4-194b-41ab-8e3f-c45f25c028d0</v>
      </c>
      <c r="N48" s="16"/>
      <c r="O48" s="16" t="str">
        <f t="array" ref="O48">XLOOKUP(N48, RoleMaster!E:E, RoleMaster!H:H, "", 0, 1)</f>
        <v/>
      </c>
      <c r="P48" s="26" t="s">
        <v>405</v>
      </c>
      <c r="Q48" s="16" t="str">
        <f t="array" ref="Q48">XLOOKUP(P48, RoleMaster!E:E, RoleMaster!H:H, "", 0, 1)</f>
        <v>4313bbc5-41fb-44dc-929a-99e224446525</v>
      </c>
      <c r="R48" s="43"/>
      <c r="S48" s="43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</row>
    <row r="49">
      <c r="A49" s="18">
        <v>310045.0</v>
      </c>
      <c r="B49" s="26" t="s">
        <v>400</v>
      </c>
      <c r="C49" s="16" t="str">
        <f t="array" ref="C49">XLOOKUP(B49, RoleMaster!E:E, RoleMaster!H:H, "", 0, 1)</f>
        <v>909fe744-64e1-4430-af94-29049e4d5d61</v>
      </c>
      <c r="D49" s="26" t="s">
        <v>406</v>
      </c>
      <c r="E49" s="16" t="str">
        <f t="array" ref="E49">XLOOKUP(D49, RoleMaster!E:E, RoleMaster!H:H, "", 0, 1)</f>
        <v>aea7ed55-e968-4172-83c7-16f869b186ae</v>
      </c>
      <c r="F49" s="26" t="s">
        <v>403</v>
      </c>
      <c r="G49" s="18" t="str">
        <f t="array" ref="G49">XLOOKUP(F49, RoleMaster!E:E, RoleMaster!H:H, "", 0, 1)</f>
        <v>2615173f-0c73-47c2-9e5e-71c4134616de</v>
      </c>
      <c r="H49" s="26" t="s">
        <v>408</v>
      </c>
      <c r="I49" s="16" t="str">
        <f t="array" ref="I49">XLOOKUP(H49, RoleMaster!E:E, RoleMaster!H:H, "", 0, 1)</f>
        <v>866c9d0d-4f6a-4ca6-b352-9e186b2e8478</v>
      </c>
      <c r="J49" s="16"/>
      <c r="K49" s="16" t="str">
        <f t="array" ref="K49">XLOOKUP(J49, RoleMaster!E:E, RoleMaster!H:H, "", 0, 1)</f>
        <v/>
      </c>
      <c r="L49" s="26" t="s">
        <v>404</v>
      </c>
      <c r="M49" s="16" t="str">
        <f t="array" ref="M49">XLOOKUP(L49, RoleMaster!E:E, RoleMaster!H:H, "", 0, 1)</f>
        <v>b5bc5bd4-194b-41ab-8e3f-c45f25c028d0</v>
      </c>
      <c r="N49" s="16"/>
      <c r="O49" s="16" t="str">
        <f t="array" ref="O49">XLOOKUP(N49, RoleMaster!E:E, RoleMaster!H:H, "", 0, 1)</f>
        <v/>
      </c>
      <c r="P49" s="26" t="s">
        <v>405</v>
      </c>
      <c r="Q49" s="16" t="str">
        <f t="array" ref="Q49">XLOOKUP(P49, RoleMaster!E:E, RoleMaster!H:H, "", 0, 1)</f>
        <v>4313bbc5-41fb-44dc-929a-99e224446525</v>
      </c>
      <c r="R49" s="43"/>
      <c r="S49" s="43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</row>
    <row r="50">
      <c r="A50" s="18">
        <v>310057.0</v>
      </c>
      <c r="B50" s="26" t="s">
        <v>400</v>
      </c>
      <c r="C50" s="16" t="str">
        <f t="array" ref="C50">XLOOKUP(B50, RoleMaster!E:E, RoleMaster!H:H, "", 0, 1)</f>
        <v>909fe744-64e1-4430-af94-29049e4d5d61</v>
      </c>
      <c r="D50" s="26" t="s">
        <v>406</v>
      </c>
      <c r="E50" s="16" t="str">
        <f t="array" ref="E50">XLOOKUP(D50, RoleMaster!E:E, RoleMaster!H:H, "", 0, 1)</f>
        <v>aea7ed55-e968-4172-83c7-16f869b186ae</v>
      </c>
      <c r="F50" s="26" t="s">
        <v>403</v>
      </c>
      <c r="G50" s="18" t="str">
        <f t="array" ref="G50">XLOOKUP(F50, RoleMaster!E:E, RoleMaster!H:H, "", 0, 1)</f>
        <v>2615173f-0c73-47c2-9e5e-71c4134616de</v>
      </c>
      <c r="H50" s="26" t="s">
        <v>408</v>
      </c>
      <c r="I50" s="16" t="str">
        <f t="array" ref="I50">XLOOKUP(H50, RoleMaster!E:E, RoleMaster!H:H, "", 0, 1)</f>
        <v>866c9d0d-4f6a-4ca6-b352-9e186b2e8478</v>
      </c>
      <c r="J50" s="16"/>
      <c r="K50" s="16" t="str">
        <f t="array" ref="K50">XLOOKUP(J50, RoleMaster!E:E, RoleMaster!H:H, "", 0, 1)</f>
        <v/>
      </c>
      <c r="L50" s="26" t="s">
        <v>404</v>
      </c>
      <c r="M50" s="16" t="str">
        <f t="array" ref="M50">XLOOKUP(L50, RoleMaster!E:E, RoleMaster!H:H, "", 0, 1)</f>
        <v>b5bc5bd4-194b-41ab-8e3f-c45f25c028d0</v>
      </c>
      <c r="N50" s="16"/>
      <c r="O50" s="16" t="str">
        <f t="array" ref="O50">XLOOKUP(N50, RoleMaster!E:E, RoleMaster!H:H, "", 0, 1)</f>
        <v/>
      </c>
      <c r="P50" s="26" t="s">
        <v>405</v>
      </c>
      <c r="Q50" s="16" t="str">
        <f t="array" ref="Q50">XLOOKUP(P50, RoleMaster!E:E, RoleMaster!H:H, "", 0, 1)</f>
        <v>4313bbc5-41fb-44dc-929a-99e224446525</v>
      </c>
      <c r="R50" s="43"/>
      <c r="S50" s="43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</row>
    <row r="51">
      <c r="A51" s="18">
        <v>310059.0</v>
      </c>
      <c r="B51" s="26" t="s">
        <v>400</v>
      </c>
      <c r="C51" s="16" t="str">
        <f t="array" ref="C51">XLOOKUP(B51, RoleMaster!E:E, RoleMaster!H:H, "", 0, 1)</f>
        <v>909fe744-64e1-4430-af94-29049e4d5d61</v>
      </c>
      <c r="D51" s="26" t="s">
        <v>406</v>
      </c>
      <c r="E51" s="16" t="str">
        <f t="array" ref="E51">XLOOKUP(D51, RoleMaster!E:E, RoleMaster!H:H, "", 0, 1)</f>
        <v>aea7ed55-e968-4172-83c7-16f869b186ae</v>
      </c>
      <c r="F51" s="26" t="s">
        <v>403</v>
      </c>
      <c r="G51" s="18" t="str">
        <f t="array" ref="G51">XLOOKUP(F51, RoleMaster!E:E, RoleMaster!H:H, "", 0, 1)</f>
        <v>2615173f-0c73-47c2-9e5e-71c4134616de</v>
      </c>
      <c r="H51" s="26" t="s">
        <v>408</v>
      </c>
      <c r="I51" s="16" t="str">
        <f t="array" ref="I51">XLOOKUP(H51, RoleMaster!E:E, RoleMaster!H:H, "", 0, 1)</f>
        <v>866c9d0d-4f6a-4ca6-b352-9e186b2e8478</v>
      </c>
      <c r="J51" s="16"/>
      <c r="K51" s="16" t="str">
        <f t="array" ref="K51">XLOOKUP(J51, RoleMaster!E:E, RoleMaster!H:H, "", 0, 1)</f>
        <v/>
      </c>
      <c r="L51" s="26" t="s">
        <v>404</v>
      </c>
      <c r="M51" s="16" t="str">
        <f t="array" ref="M51">XLOOKUP(L51, RoleMaster!E:E, RoleMaster!H:H, "", 0, 1)</f>
        <v>b5bc5bd4-194b-41ab-8e3f-c45f25c028d0</v>
      </c>
      <c r="N51" s="16"/>
      <c r="O51" s="16" t="str">
        <f t="array" ref="O51">XLOOKUP(N51, RoleMaster!E:E, RoleMaster!H:H, "", 0, 1)</f>
        <v/>
      </c>
      <c r="P51" s="26" t="s">
        <v>405</v>
      </c>
      <c r="Q51" s="16" t="str">
        <f t="array" ref="Q51">XLOOKUP(P51, RoleMaster!E:E, RoleMaster!H:H, "", 0, 1)</f>
        <v>4313bbc5-41fb-44dc-929a-99e224446525</v>
      </c>
      <c r="R51" s="43"/>
      <c r="S51" s="43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</row>
    <row r="52">
      <c r="A52" s="18">
        <v>310061.0</v>
      </c>
      <c r="B52" s="16"/>
      <c r="C52" s="16" t="str">
        <f t="array" ref="C52">XLOOKUP(B52, RoleMaster!E:E, RoleMaster!H:H, "", 0, 1)</f>
        <v/>
      </c>
      <c r="D52" s="26" t="s">
        <v>406</v>
      </c>
      <c r="E52" s="16" t="str">
        <f t="array" ref="E52">XLOOKUP(D52, RoleMaster!E:E, RoleMaster!H:H, "", 0, 1)</f>
        <v>aea7ed55-e968-4172-83c7-16f869b186ae</v>
      </c>
      <c r="F52" s="16"/>
      <c r="G52" s="18" t="str">
        <f t="array" ref="G52">XLOOKUP(F52, RoleMaster!E:E, RoleMaster!H:H, "", 0, 1)</f>
        <v/>
      </c>
      <c r="H52" s="26" t="s">
        <v>408</v>
      </c>
      <c r="I52" s="16" t="str">
        <f t="array" ref="I52">XLOOKUP(H52, RoleMaster!E:E, RoleMaster!H:H, "", 0, 1)</f>
        <v>866c9d0d-4f6a-4ca6-b352-9e186b2e8478</v>
      </c>
      <c r="J52" s="16"/>
      <c r="K52" s="16" t="str">
        <f t="array" ref="K52">XLOOKUP(J52, RoleMaster!E:E, RoleMaster!H:H, "", 0, 1)</f>
        <v/>
      </c>
      <c r="L52" s="26" t="s">
        <v>404</v>
      </c>
      <c r="M52" s="16" t="str">
        <f t="array" ref="M52">XLOOKUP(L52, RoleMaster!E:E, RoleMaster!H:H, "", 0, 1)</f>
        <v>b5bc5bd4-194b-41ab-8e3f-c45f25c028d0</v>
      </c>
      <c r="N52" s="16"/>
      <c r="O52" s="16" t="str">
        <f t="array" ref="O52">XLOOKUP(N52, RoleMaster!E:E, RoleMaster!H:H, "", 0, 1)</f>
        <v/>
      </c>
      <c r="P52" s="26" t="s">
        <v>405</v>
      </c>
      <c r="Q52" s="16" t="str">
        <f t="array" ref="Q52">XLOOKUP(P52, RoleMaster!E:E, RoleMaster!H:H, "", 0, 1)</f>
        <v>4313bbc5-41fb-44dc-929a-99e224446525</v>
      </c>
      <c r="R52" s="43"/>
      <c r="S52" s="43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</row>
    <row r="53">
      <c r="A53" s="18">
        <v>310063.0</v>
      </c>
      <c r="B53" s="26" t="s">
        <v>400</v>
      </c>
      <c r="C53" s="16" t="str">
        <f t="array" ref="C53">XLOOKUP(B53, RoleMaster!E:E, RoleMaster!H:H, "", 0, 1)</f>
        <v>909fe744-64e1-4430-af94-29049e4d5d61</v>
      </c>
      <c r="D53" s="26" t="s">
        <v>406</v>
      </c>
      <c r="E53" s="16" t="str">
        <f t="array" ref="E53">XLOOKUP(D53, RoleMaster!E:E, RoleMaster!H:H, "", 0, 1)</f>
        <v>aea7ed55-e968-4172-83c7-16f869b186ae</v>
      </c>
      <c r="F53" s="26" t="s">
        <v>403</v>
      </c>
      <c r="G53" s="18" t="str">
        <f t="array" ref="G53">XLOOKUP(F53, RoleMaster!E:E, RoleMaster!H:H, "", 0, 1)</f>
        <v>2615173f-0c73-47c2-9e5e-71c4134616de</v>
      </c>
      <c r="H53" s="26" t="s">
        <v>408</v>
      </c>
      <c r="I53" s="16" t="str">
        <f t="array" ref="I53">XLOOKUP(H53, RoleMaster!E:E, RoleMaster!H:H, "", 0, 1)</f>
        <v>866c9d0d-4f6a-4ca6-b352-9e186b2e8478</v>
      </c>
      <c r="J53" s="16"/>
      <c r="K53" s="16" t="str">
        <f t="array" ref="K53">XLOOKUP(J53, RoleMaster!E:E, RoleMaster!H:H, "", 0, 1)</f>
        <v/>
      </c>
      <c r="L53" s="26" t="s">
        <v>404</v>
      </c>
      <c r="M53" s="16" t="str">
        <f t="array" ref="M53">XLOOKUP(L53, RoleMaster!E:E, RoleMaster!H:H, "", 0, 1)</f>
        <v>b5bc5bd4-194b-41ab-8e3f-c45f25c028d0</v>
      </c>
      <c r="N53" s="26" t="s">
        <v>402</v>
      </c>
      <c r="O53" s="16" t="str">
        <f t="array" ref="O53">XLOOKUP(N53, RoleMaster!E:E, RoleMaster!H:H, "", 0, 1)</f>
        <v>02277ce1-f087-4cbe-9f34-70b6fbc21924</v>
      </c>
      <c r="P53" s="26" t="s">
        <v>405</v>
      </c>
      <c r="Q53" s="16" t="str">
        <f t="array" ref="Q53">XLOOKUP(P53, RoleMaster!E:E, RoleMaster!H:H, "", 0, 1)</f>
        <v>4313bbc5-41fb-44dc-929a-99e224446525</v>
      </c>
      <c r="R53" s="43"/>
      <c r="S53" s="43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</row>
    <row r="54">
      <c r="A54" s="18">
        <v>310064.0</v>
      </c>
      <c r="B54" s="26" t="s">
        <v>400</v>
      </c>
      <c r="C54" s="16" t="str">
        <f t="array" ref="C54">XLOOKUP(B54, RoleMaster!E:E, RoleMaster!H:H, "", 0, 1)</f>
        <v>909fe744-64e1-4430-af94-29049e4d5d61</v>
      </c>
      <c r="D54" s="26" t="s">
        <v>406</v>
      </c>
      <c r="E54" s="16" t="str">
        <f t="array" ref="E54">XLOOKUP(D54, RoleMaster!E:E, RoleMaster!H:H, "", 0, 1)</f>
        <v>aea7ed55-e968-4172-83c7-16f869b186ae</v>
      </c>
      <c r="F54" s="26" t="s">
        <v>403</v>
      </c>
      <c r="G54" s="18" t="str">
        <f t="array" ref="G54">XLOOKUP(F54, RoleMaster!E:E, RoleMaster!H:H, "", 0, 1)</f>
        <v>2615173f-0c73-47c2-9e5e-71c4134616de</v>
      </c>
      <c r="H54" s="26" t="s">
        <v>408</v>
      </c>
      <c r="I54" s="16" t="str">
        <f t="array" ref="I54">XLOOKUP(H54, RoleMaster!E:E, RoleMaster!H:H, "", 0, 1)</f>
        <v>866c9d0d-4f6a-4ca6-b352-9e186b2e8478</v>
      </c>
      <c r="J54" s="16"/>
      <c r="K54" s="16" t="str">
        <f t="array" ref="K54">XLOOKUP(J54, RoleMaster!E:E, RoleMaster!H:H, "", 0, 1)</f>
        <v/>
      </c>
      <c r="L54" s="26" t="s">
        <v>404</v>
      </c>
      <c r="M54" s="16" t="str">
        <f t="array" ref="M54">XLOOKUP(L54, RoleMaster!E:E, RoleMaster!H:H, "", 0, 1)</f>
        <v>b5bc5bd4-194b-41ab-8e3f-c45f25c028d0</v>
      </c>
      <c r="N54" s="26" t="s">
        <v>402</v>
      </c>
      <c r="O54" s="16" t="str">
        <f t="array" ref="O54">XLOOKUP(N54, RoleMaster!E:E, RoleMaster!H:H, "", 0, 1)</f>
        <v>02277ce1-f087-4cbe-9f34-70b6fbc21924</v>
      </c>
      <c r="P54" s="26" t="s">
        <v>405</v>
      </c>
      <c r="Q54" s="16" t="str">
        <f t="array" ref="Q54">XLOOKUP(P54, RoleMaster!E:E, RoleMaster!H:H, "", 0, 1)</f>
        <v>4313bbc5-41fb-44dc-929a-99e224446525</v>
      </c>
      <c r="R54" s="43"/>
      <c r="S54" s="43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</row>
    <row r="55">
      <c r="A55" s="18">
        <v>310065.0</v>
      </c>
      <c r="B55" s="26" t="s">
        <v>400</v>
      </c>
      <c r="C55" s="16" t="str">
        <f t="array" ref="C55">XLOOKUP(B55, RoleMaster!E:E, RoleMaster!H:H, "", 0, 1)</f>
        <v>909fe744-64e1-4430-af94-29049e4d5d61</v>
      </c>
      <c r="D55" s="26" t="s">
        <v>406</v>
      </c>
      <c r="E55" s="16" t="str">
        <f t="array" ref="E55">XLOOKUP(D55, RoleMaster!E:E, RoleMaster!H:H, "", 0, 1)</f>
        <v>aea7ed55-e968-4172-83c7-16f869b186ae</v>
      </c>
      <c r="F55" s="26" t="s">
        <v>403</v>
      </c>
      <c r="G55" s="18" t="str">
        <f t="array" ref="G55">XLOOKUP(F55, RoleMaster!E:E, RoleMaster!H:H, "", 0, 1)</f>
        <v>2615173f-0c73-47c2-9e5e-71c4134616de</v>
      </c>
      <c r="H55" s="26" t="s">
        <v>408</v>
      </c>
      <c r="I55" s="16" t="str">
        <f t="array" ref="I55">XLOOKUP(H55, RoleMaster!E:E, RoleMaster!H:H, "", 0, 1)</f>
        <v>866c9d0d-4f6a-4ca6-b352-9e186b2e8478</v>
      </c>
      <c r="J55" s="16"/>
      <c r="K55" s="16" t="str">
        <f t="array" ref="K55">XLOOKUP(J55, RoleMaster!E:E, RoleMaster!H:H, "", 0, 1)</f>
        <v/>
      </c>
      <c r="L55" s="26" t="s">
        <v>404</v>
      </c>
      <c r="M55" s="16" t="str">
        <f t="array" ref="M55">XLOOKUP(L55, RoleMaster!E:E, RoleMaster!H:H, "", 0, 1)</f>
        <v>b5bc5bd4-194b-41ab-8e3f-c45f25c028d0</v>
      </c>
      <c r="N55" s="16"/>
      <c r="O55" s="16" t="str">
        <f t="array" ref="O55">XLOOKUP(N55, RoleMaster!E:E, RoleMaster!H:H, "", 0, 1)</f>
        <v/>
      </c>
      <c r="P55" s="26" t="s">
        <v>405</v>
      </c>
      <c r="Q55" s="16" t="str">
        <f t="array" ref="Q55">XLOOKUP(P55, RoleMaster!E:E, RoleMaster!H:H, "", 0, 1)</f>
        <v>4313bbc5-41fb-44dc-929a-99e224446525</v>
      </c>
      <c r="R55" s="43"/>
      <c r="S55" s="43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</row>
    <row r="56">
      <c r="A56" s="18">
        <v>310067.0</v>
      </c>
      <c r="B56" s="26" t="s">
        <v>400</v>
      </c>
      <c r="C56" s="16" t="str">
        <f t="array" ref="C56">XLOOKUP(B56, RoleMaster!E:E, RoleMaster!H:H, "", 0, 1)</f>
        <v>909fe744-64e1-4430-af94-29049e4d5d61</v>
      </c>
      <c r="D56" s="26" t="s">
        <v>406</v>
      </c>
      <c r="E56" s="16" t="str">
        <f t="array" ref="E56">XLOOKUP(D56, RoleMaster!E:E, RoleMaster!H:H, "", 0, 1)</f>
        <v>aea7ed55-e968-4172-83c7-16f869b186ae</v>
      </c>
      <c r="F56" s="26" t="s">
        <v>403</v>
      </c>
      <c r="G56" s="18" t="str">
        <f t="array" ref="G56">XLOOKUP(F56, RoleMaster!E:E, RoleMaster!H:H, "", 0, 1)</f>
        <v>2615173f-0c73-47c2-9e5e-71c4134616de</v>
      </c>
      <c r="H56" s="26" t="s">
        <v>408</v>
      </c>
      <c r="I56" s="16" t="str">
        <f t="array" ref="I56">XLOOKUP(H56, RoleMaster!E:E, RoleMaster!H:H, "", 0, 1)</f>
        <v>866c9d0d-4f6a-4ca6-b352-9e186b2e8478</v>
      </c>
      <c r="J56" s="16"/>
      <c r="K56" s="16" t="str">
        <f t="array" ref="K56">XLOOKUP(J56, RoleMaster!E:E, RoleMaster!H:H, "", 0, 1)</f>
        <v/>
      </c>
      <c r="L56" s="26" t="s">
        <v>404</v>
      </c>
      <c r="M56" s="16" t="str">
        <f t="array" ref="M56">XLOOKUP(L56, RoleMaster!E:E, RoleMaster!H:H, "", 0, 1)</f>
        <v>b5bc5bd4-194b-41ab-8e3f-c45f25c028d0</v>
      </c>
      <c r="N56" s="16"/>
      <c r="O56" s="16" t="str">
        <f t="array" ref="O56">XLOOKUP(N56, RoleMaster!E:E, RoleMaster!H:H, "", 0, 1)</f>
        <v/>
      </c>
      <c r="P56" s="26" t="s">
        <v>405</v>
      </c>
      <c r="Q56" s="16" t="str">
        <f t="array" ref="Q56">XLOOKUP(P56, RoleMaster!E:E, RoleMaster!H:H, "", 0, 1)</f>
        <v>4313bbc5-41fb-44dc-929a-99e224446525</v>
      </c>
      <c r="R56" s="43"/>
      <c r="S56" s="43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</row>
    <row r="57">
      <c r="A57" s="18">
        <v>310096.0</v>
      </c>
      <c r="B57" s="26" t="s">
        <v>400</v>
      </c>
      <c r="C57" s="16" t="str">
        <f t="array" ref="C57">XLOOKUP(B57, RoleMaster!E:E, RoleMaster!H:H, "", 0, 1)</f>
        <v>909fe744-64e1-4430-af94-29049e4d5d61</v>
      </c>
      <c r="D57" s="26" t="s">
        <v>406</v>
      </c>
      <c r="E57" s="16" t="str">
        <f t="array" ref="E57">XLOOKUP(D57, RoleMaster!E:E, RoleMaster!H:H, "", 0, 1)</f>
        <v>aea7ed55-e968-4172-83c7-16f869b186ae</v>
      </c>
      <c r="F57" s="16"/>
      <c r="G57" s="18" t="str">
        <f t="array" ref="G57">XLOOKUP(F57, RoleMaster!E:E, RoleMaster!H:H, "", 0, 1)</f>
        <v/>
      </c>
      <c r="H57" s="26" t="s">
        <v>408</v>
      </c>
      <c r="I57" s="16" t="str">
        <f t="array" ref="I57">XLOOKUP(H57, RoleMaster!E:E, RoleMaster!H:H, "", 0, 1)</f>
        <v>866c9d0d-4f6a-4ca6-b352-9e186b2e8478</v>
      </c>
      <c r="J57" s="16"/>
      <c r="K57" s="16" t="str">
        <f t="array" ref="K57">XLOOKUP(J57, RoleMaster!E:E, RoleMaster!H:H, "", 0, 1)</f>
        <v/>
      </c>
      <c r="L57" s="26" t="s">
        <v>404</v>
      </c>
      <c r="M57" s="16" t="str">
        <f t="array" ref="M57">XLOOKUP(L57, RoleMaster!E:E, RoleMaster!H:H, "", 0, 1)</f>
        <v>b5bc5bd4-194b-41ab-8e3f-c45f25c028d0</v>
      </c>
      <c r="N57" s="26" t="s">
        <v>402</v>
      </c>
      <c r="O57" s="16" t="str">
        <f t="array" ref="O57">XLOOKUP(N57, RoleMaster!E:E, RoleMaster!H:H, "", 0, 1)</f>
        <v>02277ce1-f087-4cbe-9f34-70b6fbc21924</v>
      </c>
      <c r="P57" s="26" t="s">
        <v>405</v>
      </c>
      <c r="Q57" s="16" t="str">
        <f t="array" ref="Q57">XLOOKUP(P57, RoleMaster!E:E, RoleMaster!H:H, "", 0, 1)</f>
        <v>4313bbc5-41fb-44dc-929a-99e224446525</v>
      </c>
      <c r="R57" s="43"/>
      <c r="S57" s="43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</row>
    <row r="58">
      <c r="A58" s="18">
        <v>310100.0</v>
      </c>
      <c r="B58" s="26" t="s">
        <v>400</v>
      </c>
      <c r="C58" s="16" t="str">
        <f t="array" ref="C58">XLOOKUP(B58, RoleMaster!E:E, RoleMaster!H:H, "", 0, 1)</f>
        <v>909fe744-64e1-4430-af94-29049e4d5d61</v>
      </c>
      <c r="D58" s="26" t="s">
        <v>406</v>
      </c>
      <c r="E58" s="16" t="str">
        <f t="array" ref="E58">XLOOKUP(D58, RoleMaster!E:E, RoleMaster!H:H, "", 0, 1)</f>
        <v>aea7ed55-e968-4172-83c7-16f869b186ae</v>
      </c>
      <c r="F58" s="26" t="s">
        <v>403</v>
      </c>
      <c r="G58" s="18" t="str">
        <f t="array" ref="G58">XLOOKUP(F58, RoleMaster!E:E, RoleMaster!H:H, "", 0, 1)</f>
        <v>2615173f-0c73-47c2-9e5e-71c4134616de</v>
      </c>
      <c r="H58" s="26" t="s">
        <v>408</v>
      </c>
      <c r="I58" s="16" t="str">
        <f t="array" ref="I58">XLOOKUP(H58, RoleMaster!E:E, RoleMaster!H:H, "", 0, 1)</f>
        <v>866c9d0d-4f6a-4ca6-b352-9e186b2e8478</v>
      </c>
      <c r="J58" s="16"/>
      <c r="K58" s="16" t="str">
        <f t="array" ref="K58">XLOOKUP(J58, RoleMaster!E:E, RoleMaster!H:H, "", 0, 1)</f>
        <v/>
      </c>
      <c r="L58" s="26" t="s">
        <v>404</v>
      </c>
      <c r="M58" s="16" t="str">
        <f t="array" ref="M58">XLOOKUP(L58, RoleMaster!E:E, RoleMaster!H:H, "", 0, 1)</f>
        <v>b5bc5bd4-194b-41ab-8e3f-c45f25c028d0</v>
      </c>
      <c r="N58" s="26" t="s">
        <v>402</v>
      </c>
      <c r="O58" s="16" t="str">
        <f t="array" ref="O58">XLOOKUP(N58, RoleMaster!E:E, RoleMaster!H:H, "", 0, 1)</f>
        <v>02277ce1-f087-4cbe-9f34-70b6fbc21924</v>
      </c>
      <c r="P58" s="26" t="s">
        <v>405</v>
      </c>
      <c r="Q58" s="16" t="str">
        <f t="array" ref="Q58">XLOOKUP(P58, RoleMaster!E:E, RoleMaster!H:H, "", 0, 1)</f>
        <v>4313bbc5-41fb-44dc-929a-99e224446525</v>
      </c>
      <c r="R58" s="43"/>
      <c r="S58" s="43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</row>
    <row r="59">
      <c r="A59" s="18">
        <v>310169.0</v>
      </c>
      <c r="B59" s="26" t="s">
        <v>400</v>
      </c>
      <c r="C59" s="16" t="str">
        <f t="array" ref="C59">XLOOKUP(B59, RoleMaster!E:E, RoleMaster!H:H, "", 0, 1)</f>
        <v>909fe744-64e1-4430-af94-29049e4d5d61</v>
      </c>
      <c r="D59" s="26" t="s">
        <v>406</v>
      </c>
      <c r="E59" s="16" t="str">
        <f t="array" ref="E59">XLOOKUP(D59, RoleMaster!E:E, RoleMaster!H:H, "", 0, 1)</f>
        <v>aea7ed55-e968-4172-83c7-16f869b186ae</v>
      </c>
      <c r="F59" s="26" t="s">
        <v>403</v>
      </c>
      <c r="G59" s="18" t="str">
        <f t="array" ref="G59">XLOOKUP(F59, RoleMaster!E:E, RoleMaster!H:H, "", 0, 1)</f>
        <v>2615173f-0c73-47c2-9e5e-71c4134616de</v>
      </c>
      <c r="H59" s="26" t="s">
        <v>408</v>
      </c>
      <c r="I59" s="16" t="str">
        <f t="array" ref="I59">XLOOKUP(H59, RoleMaster!E:E, RoleMaster!H:H, "", 0, 1)</f>
        <v>866c9d0d-4f6a-4ca6-b352-9e186b2e8478</v>
      </c>
      <c r="J59" s="16"/>
      <c r="K59" s="16" t="str">
        <f t="array" ref="K59">XLOOKUP(J59, RoleMaster!E:E, RoleMaster!H:H, "", 0, 1)</f>
        <v/>
      </c>
      <c r="L59" s="26" t="s">
        <v>404</v>
      </c>
      <c r="M59" s="16" t="str">
        <f t="array" ref="M59">XLOOKUP(L59, RoleMaster!E:E, RoleMaster!H:H, "", 0, 1)</f>
        <v>b5bc5bd4-194b-41ab-8e3f-c45f25c028d0</v>
      </c>
      <c r="N59" s="16"/>
      <c r="O59" s="16" t="str">
        <f t="array" ref="O59">XLOOKUP(N59, RoleMaster!E:E, RoleMaster!H:H, "", 0, 1)</f>
        <v/>
      </c>
      <c r="P59" s="26" t="s">
        <v>405</v>
      </c>
      <c r="Q59" s="16" t="str">
        <f t="array" ref="Q59">XLOOKUP(P59, RoleMaster!E:E, RoleMaster!H:H, "", 0, 1)</f>
        <v>4313bbc5-41fb-44dc-929a-99e224446525</v>
      </c>
      <c r="R59" s="43"/>
      <c r="S59" s="43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</row>
    <row r="60">
      <c r="A60" s="18">
        <v>310170.0</v>
      </c>
      <c r="B60" s="16"/>
      <c r="C60" s="16" t="str">
        <f t="array" ref="C60">XLOOKUP(B60, RoleMaster!E:E, RoleMaster!H:H, "", 0, 1)</f>
        <v/>
      </c>
      <c r="D60" s="26" t="s">
        <v>406</v>
      </c>
      <c r="E60" s="16" t="str">
        <f t="array" ref="E60">XLOOKUP(D60, RoleMaster!E:E, RoleMaster!H:H, "", 0, 1)</f>
        <v>aea7ed55-e968-4172-83c7-16f869b186ae</v>
      </c>
      <c r="F60" s="16"/>
      <c r="G60" s="18" t="str">
        <f t="array" ref="G60">XLOOKUP(F60, RoleMaster!E:E, RoleMaster!H:H, "", 0, 1)</f>
        <v/>
      </c>
      <c r="H60" s="26" t="s">
        <v>408</v>
      </c>
      <c r="I60" s="16" t="str">
        <f t="array" ref="I60">XLOOKUP(H60, RoleMaster!E:E, RoleMaster!H:H, "", 0, 1)</f>
        <v>866c9d0d-4f6a-4ca6-b352-9e186b2e8478</v>
      </c>
      <c r="J60" s="16"/>
      <c r="K60" s="16" t="str">
        <f t="array" ref="K60">XLOOKUP(J60, RoleMaster!E:E, RoleMaster!H:H, "", 0, 1)</f>
        <v/>
      </c>
      <c r="L60" s="26" t="s">
        <v>404</v>
      </c>
      <c r="M60" s="16" t="str">
        <f t="array" ref="M60">XLOOKUP(L60, RoleMaster!E:E, RoleMaster!H:H, "", 0, 1)</f>
        <v>b5bc5bd4-194b-41ab-8e3f-c45f25c028d0</v>
      </c>
      <c r="N60" s="16"/>
      <c r="O60" s="16" t="str">
        <f t="array" ref="O60">XLOOKUP(N60, RoleMaster!E:E, RoleMaster!H:H, "", 0, 1)</f>
        <v/>
      </c>
      <c r="P60" s="26" t="s">
        <v>405</v>
      </c>
      <c r="Q60" s="16" t="str">
        <f t="array" ref="Q60">XLOOKUP(P60, RoleMaster!E:E, RoleMaster!H:H, "", 0, 1)</f>
        <v>4313bbc5-41fb-44dc-929a-99e224446525</v>
      </c>
      <c r="R60" s="43"/>
      <c r="S60" s="43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</row>
    <row r="61">
      <c r="A61" s="18">
        <v>310175.0</v>
      </c>
      <c r="B61" s="16"/>
      <c r="C61" s="16" t="str">
        <f t="array" ref="C61">XLOOKUP(B61, RoleMaster!E:E, RoleMaster!H:H, "", 0, 1)</f>
        <v/>
      </c>
      <c r="D61" s="26" t="s">
        <v>406</v>
      </c>
      <c r="E61" s="16" t="str">
        <f t="array" ref="E61">XLOOKUP(D61, RoleMaster!E:E, RoleMaster!H:H, "", 0, 1)</f>
        <v>aea7ed55-e968-4172-83c7-16f869b186ae</v>
      </c>
      <c r="F61" s="16"/>
      <c r="G61" s="18" t="str">
        <f t="array" ref="G61">XLOOKUP(F61, RoleMaster!E:E, RoleMaster!H:H, "", 0, 1)</f>
        <v/>
      </c>
      <c r="H61" s="26" t="s">
        <v>408</v>
      </c>
      <c r="I61" s="16" t="str">
        <f t="array" ref="I61">XLOOKUP(H61, RoleMaster!E:E, RoleMaster!H:H, "", 0, 1)</f>
        <v>866c9d0d-4f6a-4ca6-b352-9e186b2e8478</v>
      </c>
      <c r="J61" s="16"/>
      <c r="K61" s="16" t="str">
        <f t="array" ref="K61">XLOOKUP(J61, RoleMaster!E:E, RoleMaster!H:H, "", 0, 1)</f>
        <v/>
      </c>
      <c r="L61" s="26" t="s">
        <v>404</v>
      </c>
      <c r="M61" s="16" t="str">
        <f t="array" ref="M61">XLOOKUP(L61, RoleMaster!E:E, RoleMaster!H:H, "", 0, 1)</f>
        <v>b5bc5bd4-194b-41ab-8e3f-c45f25c028d0</v>
      </c>
      <c r="N61" s="16"/>
      <c r="O61" s="16" t="str">
        <f t="array" ref="O61">XLOOKUP(N61, RoleMaster!E:E, RoleMaster!H:H, "", 0, 1)</f>
        <v/>
      </c>
      <c r="P61" s="26" t="s">
        <v>405</v>
      </c>
      <c r="Q61" s="16" t="str">
        <f t="array" ref="Q61">XLOOKUP(P61, RoleMaster!E:E, RoleMaster!H:H, "", 0, 1)</f>
        <v>4313bbc5-41fb-44dc-929a-99e224446525</v>
      </c>
      <c r="R61" s="43"/>
      <c r="S61" s="43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</row>
    <row r="62">
      <c r="A62" s="18">
        <v>310222.0</v>
      </c>
      <c r="B62" s="26" t="s">
        <v>400</v>
      </c>
      <c r="C62" s="16" t="str">
        <f t="array" ref="C62">XLOOKUP(B62, RoleMaster!E:E, RoleMaster!H:H, "", 0, 1)</f>
        <v>909fe744-64e1-4430-af94-29049e4d5d61</v>
      </c>
      <c r="D62" s="26" t="s">
        <v>406</v>
      </c>
      <c r="E62" s="16" t="str">
        <f t="array" ref="E62">XLOOKUP(D62, RoleMaster!E:E, RoleMaster!H:H, "", 0, 1)</f>
        <v>aea7ed55-e968-4172-83c7-16f869b186ae</v>
      </c>
      <c r="F62" s="26" t="s">
        <v>403</v>
      </c>
      <c r="G62" s="18" t="str">
        <f t="array" ref="G62">XLOOKUP(F62, RoleMaster!E:E, RoleMaster!H:H, "", 0, 1)</f>
        <v>2615173f-0c73-47c2-9e5e-71c4134616de</v>
      </c>
      <c r="H62" s="26" t="s">
        <v>408</v>
      </c>
      <c r="I62" s="16" t="str">
        <f t="array" ref="I62">XLOOKUP(H62, RoleMaster!E:E, RoleMaster!H:H, "", 0, 1)</f>
        <v>866c9d0d-4f6a-4ca6-b352-9e186b2e8478</v>
      </c>
      <c r="J62" s="16"/>
      <c r="K62" s="16" t="str">
        <f t="array" ref="K62">XLOOKUP(J62, RoleMaster!E:E, RoleMaster!H:H, "", 0, 1)</f>
        <v/>
      </c>
      <c r="L62" s="26" t="s">
        <v>404</v>
      </c>
      <c r="M62" s="16" t="str">
        <f t="array" ref="M62">XLOOKUP(L62, RoleMaster!E:E, RoleMaster!H:H, "", 0, 1)</f>
        <v>b5bc5bd4-194b-41ab-8e3f-c45f25c028d0</v>
      </c>
      <c r="N62" s="26" t="s">
        <v>402</v>
      </c>
      <c r="O62" s="16" t="str">
        <f t="array" ref="O62">XLOOKUP(N62, RoleMaster!E:E, RoleMaster!H:H, "", 0, 1)</f>
        <v>02277ce1-f087-4cbe-9f34-70b6fbc21924</v>
      </c>
      <c r="P62" s="26" t="s">
        <v>405</v>
      </c>
      <c r="Q62" s="16" t="str">
        <f t="array" ref="Q62">XLOOKUP(P62, RoleMaster!E:E, RoleMaster!H:H, "", 0, 1)</f>
        <v>4313bbc5-41fb-44dc-929a-99e224446525</v>
      </c>
      <c r="R62" s="43"/>
      <c r="S62" s="43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</row>
    <row r="63">
      <c r="A63" s="18">
        <v>310232.0</v>
      </c>
      <c r="B63" s="26" t="s">
        <v>400</v>
      </c>
      <c r="C63" s="16" t="str">
        <f t="array" ref="C63">XLOOKUP(B63, RoleMaster!E:E, RoleMaster!H:H, "", 0, 1)</f>
        <v>909fe744-64e1-4430-af94-29049e4d5d61</v>
      </c>
      <c r="D63" s="26" t="s">
        <v>406</v>
      </c>
      <c r="E63" s="16" t="str">
        <f t="array" ref="E63">XLOOKUP(D63, RoleMaster!E:E, RoleMaster!H:H, "", 0, 1)</f>
        <v>aea7ed55-e968-4172-83c7-16f869b186ae</v>
      </c>
      <c r="F63" s="26" t="s">
        <v>403</v>
      </c>
      <c r="G63" s="18" t="str">
        <f t="array" ref="G63">XLOOKUP(F63, RoleMaster!E:E, RoleMaster!H:H, "", 0, 1)</f>
        <v>2615173f-0c73-47c2-9e5e-71c4134616de</v>
      </c>
      <c r="H63" s="26" t="s">
        <v>408</v>
      </c>
      <c r="I63" s="16" t="str">
        <f t="array" ref="I63">XLOOKUP(H63, RoleMaster!E:E, RoleMaster!H:H, "", 0, 1)</f>
        <v>866c9d0d-4f6a-4ca6-b352-9e186b2e8478</v>
      </c>
      <c r="J63" s="16"/>
      <c r="K63" s="16" t="str">
        <f t="array" ref="K63">XLOOKUP(J63, RoleMaster!E:E, RoleMaster!H:H, "", 0, 1)</f>
        <v/>
      </c>
      <c r="L63" s="26" t="s">
        <v>404</v>
      </c>
      <c r="M63" s="16" t="str">
        <f t="array" ref="M63">XLOOKUP(L63, RoleMaster!E:E, RoleMaster!H:H, "", 0, 1)</f>
        <v>b5bc5bd4-194b-41ab-8e3f-c45f25c028d0</v>
      </c>
      <c r="N63" s="26" t="s">
        <v>402</v>
      </c>
      <c r="O63" s="16" t="str">
        <f t="array" ref="O63">XLOOKUP(N63, RoleMaster!E:E, RoleMaster!H:H, "", 0, 1)</f>
        <v>02277ce1-f087-4cbe-9f34-70b6fbc21924</v>
      </c>
      <c r="P63" s="26" t="s">
        <v>405</v>
      </c>
      <c r="Q63" s="16" t="str">
        <f t="array" ref="Q63">XLOOKUP(P63, RoleMaster!E:E, RoleMaster!H:H, "", 0, 1)</f>
        <v>4313bbc5-41fb-44dc-929a-99e224446525</v>
      </c>
      <c r="R63" s="43"/>
      <c r="S63" s="43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</row>
    <row r="64">
      <c r="A64" s="18">
        <v>310239.0</v>
      </c>
      <c r="B64" s="26" t="s">
        <v>400</v>
      </c>
      <c r="C64" s="16" t="str">
        <f t="array" ref="C64">XLOOKUP(B64, RoleMaster!E:E, RoleMaster!H:H, "", 0, 1)</f>
        <v>909fe744-64e1-4430-af94-29049e4d5d61</v>
      </c>
      <c r="D64" s="26" t="s">
        <v>406</v>
      </c>
      <c r="E64" s="16" t="str">
        <f t="array" ref="E64">XLOOKUP(D64, RoleMaster!E:E, RoleMaster!H:H, "", 0, 1)</f>
        <v>aea7ed55-e968-4172-83c7-16f869b186ae</v>
      </c>
      <c r="F64" s="26" t="s">
        <v>403</v>
      </c>
      <c r="G64" s="18" t="str">
        <f t="array" ref="G64">XLOOKUP(F64, RoleMaster!E:E, RoleMaster!H:H, "", 0, 1)</f>
        <v>2615173f-0c73-47c2-9e5e-71c4134616de</v>
      </c>
      <c r="H64" s="26" t="s">
        <v>408</v>
      </c>
      <c r="I64" s="16" t="str">
        <f t="array" ref="I64">XLOOKUP(H64, RoleMaster!E:E, RoleMaster!H:H, "", 0, 1)</f>
        <v>866c9d0d-4f6a-4ca6-b352-9e186b2e8478</v>
      </c>
      <c r="J64" s="16"/>
      <c r="K64" s="16" t="str">
        <f t="array" ref="K64">XLOOKUP(J64, RoleMaster!E:E, RoleMaster!H:H, "", 0, 1)</f>
        <v/>
      </c>
      <c r="L64" s="26" t="s">
        <v>404</v>
      </c>
      <c r="M64" s="16" t="str">
        <f t="array" ref="M64">XLOOKUP(L64, RoleMaster!E:E, RoleMaster!H:H, "", 0, 1)</f>
        <v>b5bc5bd4-194b-41ab-8e3f-c45f25c028d0</v>
      </c>
      <c r="N64" s="26" t="s">
        <v>402</v>
      </c>
      <c r="O64" s="16" t="str">
        <f t="array" ref="O64">XLOOKUP(N64, RoleMaster!E:E, RoleMaster!H:H, "", 0, 1)</f>
        <v>02277ce1-f087-4cbe-9f34-70b6fbc21924</v>
      </c>
      <c r="P64" s="26" t="s">
        <v>405</v>
      </c>
      <c r="Q64" s="16" t="str">
        <f t="array" ref="Q64">XLOOKUP(P64, RoleMaster!E:E, RoleMaster!H:H, "", 0, 1)</f>
        <v>4313bbc5-41fb-44dc-929a-99e224446525</v>
      </c>
      <c r="R64" s="43"/>
      <c r="S64" s="43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</row>
    <row r="65">
      <c r="A65" s="18">
        <v>310246.0</v>
      </c>
      <c r="B65" s="26" t="s">
        <v>400</v>
      </c>
      <c r="C65" s="16" t="str">
        <f t="array" ref="C65">XLOOKUP(B65, RoleMaster!E:E, RoleMaster!H:H, "", 0, 1)</f>
        <v>909fe744-64e1-4430-af94-29049e4d5d61</v>
      </c>
      <c r="D65" s="26" t="s">
        <v>406</v>
      </c>
      <c r="E65" s="16" t="str">
        <f t="array" ref="E65">XLOOKUP(D65, RoleMaster!E:E, RoleMaster!H:H, "", 0, 1)</f>
        <v>aea7ed55-e968-4172-83c7-16f869b186ae</v>
      </c>
      <c r="F65" s="26" t="s">
        <v>403</v>
      </c>
      <c r="G65" s="18" t="str">
        <f t="array" ref="G65">XLOOKUP(F65, RoleMaster!E:E, RoleMaster!H:H, "", 0, 1)</f>
        <v>2615173f-0c73-47c2-9e5e-71c4134616de</v>
      </c>
      <c r="H65" s="26" t="s">
        <v>408</v>
      </c>
      <c r="I65" s="16" t="str">
        <f t="array" ref="I65">XLOOKUP(H65, RoleMaster!E:E, RoleMaster!H:H, "", 0, 1)</f>
        <v>866c9d0d-4f6a-4ca6-b352-9e186b2e8478</v>
      </c>
      <c r="J65" s="16"/>
      <c r="K65" s="16" t="str">
        <f t="array" ref="K65">XLOOKUP(J65, RoleMaster!E:E, RoleMaster!H:H, "", 0, 1)</f>
        <v/>
      </c>
      <c r="L65" s="26" t="s">
        <v>404</v>
      </c>
      <c r="M65" s="16" t="str">
        <f t="array" ref="M65">XLOOKUP(L65, RoleMaster!E:E, RoleMaster!H:H, "", 0, 1)</f>
        <v>b5bc5bd4-194b-41ab-8e3f-c45f25c028d0</v>
      </c>
      <c r="N65" s="26" t="s">
        <v>402</v>
      </c>
      <c r="O65" s="16" t="str">
        <f t="array" ref="O65">XLOOKUP(N65, RoleMaster!E:E, RoleMaster!H:H, "", 0, 1)</f>
        <v>02277ce1-f087-4cbe-9f34-70b6fbc21924</v>
      </c>
      <c r="P65" s="26" t="s">
        <v>405</v>
      </c>
      <c r="Q65" s="16" t="str">
        <f t="array" ref="Q65">XLOOKUP(P65, RoleMaster!E:E, RoleMaster!H:H, "", 0, 1)</f>
        <v>4313bbc5-41fb-44dc-929a-99e224446525</v>
      </c>
      <c r="R65" s="43"/>
      <c r="S65" s="43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</row>
    <row r="66">
      <c r="A66" s="18">
        <v>310267.0</v>
      </c>
      <c r="B66" s="26" t="s">
        <v>400</v>
      </c>
      <c r="C66" s="16" t="str">
        <f t="array" ref="C66">XLOOKUP(B66, RoleMaster!E:E, RoleMaster!H:H, "", 0, 1)</f>
        <v>909fe744-64e1-4430-af94-29049e4d5d61</v>
      </c>
      <c r="D66" s="26" t="s">
        <v>406</v>
      </c>
      <c r="E66" s="16" t="str">
        <f t="array" ref="E66">XLOOKUP(D66, RoleMaster!E:E, RoleMaster!H:H, "", 0, 1)</f>
        <v>aea7ed55-e968-4172-83c7-16f869b186ae</v>
      </c>
      <c r="F66" s="16"/>
      <c r="G66" s="18" t="str">
        <f t="array" ref="G66">XLOOKUP(F66, RoleMaster!E:E, RoleMaster!H:H, "", 0, 1)</f>
        <v/>
      </c>
      <c r="H66" s="26" t="s">
        <v>408</v>
      </c>
      <c r="I66" s="16" t="str">
        <f t="array" ref="I66">XLOOKUP(H66, RoleMaster!E:E, RoleMaster!H:H, "", 0, 1)</f>
        <v>866c9d0d-4f6a-4ca6-b352-9e186b2e8478</v>
      </c>
      <c r="J66" s="16"/>
      <c r="K66" s="16" t="str">
        <f t="array" ref="K66">XLOOKUP(J66, RoleMaster!E:E, RoleMaster!H:H, "", 0, 1)</f>
        <v/>
      </c>
      <c r="L66" s="26" t="s">
        <v>404</v>
      </c>
      <c r="M66" s="16" t="str">
        <f t="array" ref="M66">XLOOKUP(L66, RoleMaster!E:E, RoleMaster!H:H, "", 0, 1)</f>
        <v>b5bc5bd4-194b-41ab-8e3f-c45f25c028d0</v>
      </c>
      <c r="N66" s="16"/>
      <c r="O66" s="16" t="str">
        <f t="array" ref="O66">XLOOKUP(N66, RoleMaster!E:E, RoleMaster!H:H, "", 0, 1)</f>
        <v/>
      </c>
      <c r="P66" s="26" t="s">
        <v>405</v>
      </c>
      <c r="Q66" s="16" t="str">
        <f t="array" ref="Q66">XLOOKUP(P66, RoleMaster!E:E, RoleMaster!H:H, "", 0, 1)</f>
        <v>4313bbc5-41fb-44dc-929a-99e224446525</v>
      </c>
      <c r="R66" s="43"/>
      <c r="S66" s="43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</row>
    <row r="67">
      <c r="A67" s="18">
        <v>310279.0</v>
      </c>
      <c r="B67" s="26" t="s">
        <v>400</v>
      </c>
      <c r="C67" s="16" t="str">
        <f t="array" ref="C67">XLOOKUP(B67, RoleMaster!E:E, RoleMaster!H:H, "", 0, 1)</f>
        <v>909fe744-64e1-4430-af94-29049e4d5d61</v>
      </c>
      <c r="D67" s="26" t="s">
        <v>406</v>
      </c>
      <c r="E67" s="16" t="str">
        <f t="array" ref="E67">XLOOKUP(D67, RoleMaster!E:E, RoleMaster!H:H, "", 0, 1)</f>
        <v>aea7ed55-e968-4172-83c7-16f869b186ae</v>
      </c>
      <c r="F67" s="26" t="s">
        <v>403</v>
      </c>
      <c r="G67" s="18" t="str">
        <f t="array" ref="G67">XLOOKUP(F67, RoleMaster!E:E, RoleMaster!H:H, "", 0, 1)</f>
        <v>2615173f-0c73-47c2-9e5e-71c4134616de</v>
      </c>
      <c r="H67" s="26" t="s">
        <v>408</v>
      </c>
      <c r="I67" s="16" t="str">
        <f t="array" ref="I67">XLOOKUP(H67, RoleMaster!E:E, RoleMaster!H:H, "", 0, 1)</f>
        <v>866c9d0d-4f6a-4ca6-b352-9e186b2e8478</v>
      </c>
      <c r="J67" s="16"/>
      <c r="K67" s="16" t="str">
        <f t="array" ref="K67">XLOOKUP(J67, RoleMaster!E:E, RoleMaster!H:H, "", 0, 1)</f>
        <v/>
      </c>
      <c r="L67" s="26" t="s">
        <v>404</v>
      </c>
      <c r="M67" s="16" t="str">
        <f t="array" ref="M67">XLOOKUP(L67, RoleMaster!E:E, RoleMaster!H:H, "", 0, 1)</f>
        <v>b5bc5bd4-194b-41ab-8e3f-c45f25c028d0</v>
      </c>
      <c r="N67" s="16"/>
      <c r="O67" s="16" t="str">
        <f t="array" ref="O67">XLOOKUP(N67, RoleMaster!E:E, RoleMaster!H:H, "", 0, 1)</f>
        <v/>
      </c>
      <c r="P67" s="26" t="s">
        <v>405</v>
      </c>
      <c r="Q67" s="16" t="str">
        <f t="array" ref="Q67">XLOOKUP(P67, RoleMaster!E:E, RoleMaster!H:H, "", 0, 1)</f>
        <v>4313bbc5-41fb-44dc-929a-99e224446525</v>
      </c>
      <c r="R67" s="43"/>
      <c r="S67" s="43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</row>
    <row r="68">
      <c r="A68" s="18">
        <v>310283.0</v>
      </c>
      <c r="B68" s="26" t="s">
        <v>400</v>
      </c>
      <c r="C68" s="16" t="str">
        <f t="array" ref="C68">XLOOKUP(B68, RoleMaster!E:E, RoleMaster!H:H, "", 0, 1)</f>
        <v>909fe744-64e1-4430-af94-29049e4d5d61</v>
      </c>
      <c r="D68" s="26" t="s">
        <v>406</v>
      </c>
      <c r="E68" s="16" t="str">
        <f t="array" ref="E68">XLOOKUP(D68, RoleMaster!E:E, RoleMaster!H:H, "", 0, 1)</f>
        <v>aea7ed55-e968-4172-83c7-16f869b186ae</v>
      </c>
      <c r="F68" s="26" t="s">
        <v>403</v>
      </c>
      <c r="G68" s="18" t="str">
        <f t="array" ref="G68">XLOOKUP(F68, RoleMaster!E:E, RoleMaster!H:H, "", 0, 1)</f>
        <v>2615173f-0c73-47c2-9e5e-71c4134616de</v>
      </c>
      <c r="H68" s="26" t="s">
        <v>408</v>
      </c>
      <c r="I68" s="16" t="str">
        <f t="array" ref="I68">XLOOKUP(H68, RoleMaster!E:E, RoleMaster!H:H, "", 0, 1)</f>
        <v>866c9d0d-4f6a-4ca6-b352-9e186b2e8478</v>
      </c>
      <c r="J68" s="16"/>
      <c r="K68" s="16" t="str">
        <f t="array" ref="K68">XLOOKUP(J68, RoleMaster!E:E, RoleMaster!H:H, "", 0, 1)</f>
        <v/>
      </c>
      <c r="L68" s="26" t="s">
        <v>404</v>
      </c>
      <c r="M68" s="16" t="str">
        <f t="array" ref="M68">XLOOKUP(L68, RoleMaster!E:E, RoleMaster!H:H, "", 0, 1)</f>
        <v>b5bc5bd4-194b-41ab-8e3f-c45f25c028d0</v>
      </c>
      <c r="N68" s="26" t="s">
        <v>402</v>
      </c>
      <c r="O68" s="16" t="str">
        <f t="array" ref="O68">XLOOKUP(N68, RoleMaster!E:E, RoleMaster!H:H, "", 0, 1)</f>
        <v>02277ce1-f087-4cbe-9f34-70b6fbc21924</v>
      </c>
      <c r="P68" s="26" t="s">
        <v>405</v>
      </c>
      <c r="Q68" s="16" t="str">
        <f t="array" ref="Q68">XLOOKUP(P68, RoleMaster!E:E, RoleMaster!H:H, "", 0, 1)</f>
        <v>4313bbc5-41fb-44dc-929a-99e224446525</v>
      </c>
      <c r="R68" s="43"/>
      <c r="S68" s="43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</row>
    <row r="69">
      <c r="A69" s="18">
        <v>310288.0</v>
      </c>
      <c r="B69" s="26" t="s">
        <v>400</v>
      </c>
      <c r="C69" s="16" t="str">
        <f t="array" ref="C69">XLOOKUP(B69, RoleMaster!E:E, RoleMaster!H:H, "", 0, 1)</f>
        <v>909fe744-64e1-4430-af94-29049e4d5d61</v>
      </c>
      <c r="D69" s="26" t="s">
        <v>406</v>
      </c>
      <c r="E69" s="16" t="str">
        <f t="array" ref="E69">XLOOKUP(D69, RoleMaster!E:E, RoleMaster!H:H, "", 0, 1)</f>
        <v>aea7ed55-e968-4172-83c7-16f869b186ae</v>
      </c>
      <c r="F69" s="26" t="s">
        <v>403</v>
      </c>
      <c r="G69" s="18" t="str">
        <f t="array" ref="G69">XLOOKUP(F69, RoleMaster!E:E, RoleMaster!H:H, "", 0, 1)</f>
        <v>2615173f-0c73-47c2-9e5e-71c4134616de</v>
      </c>
      <c r="H69" s="26" t="s">
        <v>408</v>
      </c>
      <c r="I69" s="16" t="str">
        <f t="array" ref="I69">XLOOKUP(H69, RoleMaster!E:E, RoleMaster!H:H, "", 0, 1)</f>
        <v>866c9d0d-4f6a-4ca6-b352-9e186b2e8478</v>
      </c>
      <c r="J69" s="16"/>
      <c r="K69" s="16" t="str">
        <f t="array" ref="K69">XLOOKUP(J69, RoleMaster!E:E, RoleMaster!H:H, "", 0, 1)</f>
        <v/>
      </c>
      <c r="L69" s="26" t="s">
        <v>404</v>
      </c>
      <c r="M69" s="16" t="str">
        <f t="array" ref="M69">XLOOKUP(L69, RoleMaster!E:E, RoleMaster!H:H, "", 0, 1)</f>
        <v>b5bc5bd4-194b-41ab-8e3f-c45f25c028d0</v>
      </c>
      <c r="N69" s="16"/>
      <c r="O69" s="16" t="str">
        <f t="array" ref="O69">XLOOKUP(N69, RoleMaster!E:E, RoleMaster!H:H, "", 0, 1)</f>
        <v/>
      </c>
      <c r="P69" s="26" t="s">
        <v>405</v>
      </c>
      <c r="Q69" s="16" t="str">
        <f t="array" ref="Q69">XLOOKUP(P69, RoleMaster!E:E, RoleMaster!H:H, "", 0, 1)</f>
        <v>4313bbc5-41fb-44dc-929a-99e224446525</v>
      </c>
      <c r="R69" s="43"/>
      <c r="S69" s="43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</row>
    <row r="70">
      <c r="A70" s="18">
        <v>310293.0</v>
      </c>
      <c r="B70" s="26" t="s">
        <v>400</v>
      </c>
      <c r="C70" s="16" t="str">
        <f t="array" ref="C70">XLOOKUP(B70, RoleMaster!E:E, RoleMaster!H:H, "", 0, 1)</f>
        <v>909fe744-64e1-4430-af94-29049e4d5d61</v>
      </c>
      <c r="D70" s="26" t="s">
        <v>406</v>
      </c>
      <c r="E70" s="16" t="str">
        <f t="array" ref="E70">XLOOKUP(D70, RoleMaster!E:E, RoleMaster!H:H, "", 0, 1)</f>
        <v>aea7ed55-e968-4172-83c7-16f869b186ae</v>
      </c>
      <c r="F70" s="26" t="s">
        <v>403</v>
      </c>
      <c r="G70" s="18" t="str">
        <f t="array" ref="G70">XLOOKUP(F70, RoleMaster!E:E, RoleMaster!H:H, "", 0, 1)</f>
        <v>2615173f-0c73-47c2-9e5e-71c4134616de</v>
      </c>
      <c r="H70" s="26" t="s">
        <v>408</v>
      </c>
      <c r="I70" s="16" t="str">
        <f t="array" ref="I70">XLOOKUP(H70, RoleMaster!E:E, RoleMaster!H:H, "", 0, 1)</f>
        <v>866c9d0d-4f6a-4ca6-b352-9e186b2e8478</v>
      </c>
      <c r="J70" s="16"/>
      <c r="K70" s="16" t="str">
        <f t="array" ref="K70">XLOOKUP(J70, RoleMaster!E:E, RoleMaster!H:H, "", 0, 1)</f>
        <v/>
      </c>
      <c r="L70" s="26" t="s">
        <v>404</v>
      </c>
      <c r="M70" s="16" t="str">
        <f t="array" ref="M70">XLOOKUP(L70, RoleMaster!E:E, RoleMaster!H:H, "", 0, 1)</f>
        <v>b5bc5bd4-194b-41ab-8e3f-c45f25c028d0</v>
      </c>
      <c r="N70" s="16"/>
      <c r="O70" s="16" t="str">
        <f t="array" ref="O70">XLOOKUP(N70, RoleMaster!E:E, RoleMaster!H:H, "", 0, 1)</f>
        <v/>
      </c>
      <c r="P70" s="26" t="s">
        <v>405</v>
      </c>
      <c r="Q70" s="16" t="str">
        <f t="array" ref="Q70">XLOOKUP(P70, RoleMaster!E:E, RoleMaster!H:H, "", 0, 1)</f>
        <v>4313bbc5-41fb-44dc-929a-99e224446525</v>
      </c>
      <c r="R70" s="43"/>
      <c r="S70" s="43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</row>
    <row r="71">
      <c r="A71" s="18">
        <v>310297.0</v>
      </c>
      <c r="B71" s="26" t="s">
        <v>400</v>
      </c>
      <c r="C71" s="16" t="str">
        <f t="array" ref="C71">XLOOKUP(B71, RoleMaster!E:E, RoleMaster!H:H, "", 0, 1)</f>
        <v>909fe744-64e1-4430-af94-29049e4d5d61</v>
      </c>
      <c r="D71" s="26" t="s">
        <v>406</v>
      </c>
      <c r="E71" s="16" t="str">
        <f t="array" ref="E71">XLOOKUP(D71, RoleMaster!E:E, RoleMaster!H:H, "", 0, 1)</f>
        <v>aea7ed55-e968-4172-83c7-16f869b186ae</v>
      </c>
      <c r="F71" s="26" t="s">
        <v>403</v>
      </c>
      <c r="G71" s="18" t="str">
        <f t="array" ref="G71">XLOOKUP(F71, RoleMaster!E:E, RoleMaster!H:H, "", 0, 1)</f>
        <v>2615173f-0c73-47c2-9e5e-71c4134616de</v>
      </c>
      <c r="H71" s="26" t="s">
        <v>408</v>
      </c>
      <c r="I71" s="16" t="str">
        <f t="array" ref="I71">XLOOKUP(H71, RoleMaster!E:E, RoleMaster!H:H, "", 0, 1)</f>
        <v>866c9d0d-4f6a-4ca6-b352-9e186b2e8478</v>
      </c>
      <c r="J71" s="16"/>
      <c r="K71" s="16" t="str">
        <f t="array" ref="K71">XLOOKUP(J71, RoleMaster!E:E, RoleMaster!H:H, "", 0, 1)</f>
        <v/>
      </c>
      <c r="L71" s="26" t="s">
        <v>404</v>
      </c>
      <c r="M71" s="16" t="str">
        <f t="array" ref="M71">XLOOKUP(L71, RoleMaster!E:E, RoleMaster!H:H, "", 0, 1)</f>
        <v>b5bc5bd4-194b-41ab-8e3f-c45f25c028d0</v>
      </c>
      <c r="N71" s="16"/>
      <c r="O71" s="16" t="str">
        <f t="array" ref="O71">XLOOKUP(N71, RoleMaster!E:E, RoleMaster!H:H, "", 0, 1)</f>
        <v/>
      </c>
      <c r="P71" s="26" t="s">
        <v>405</v>
      </c>
      <c r="Q71" s="16" t="str">
        <f t="array" ref="Q71">XLOOKUP(P71, RoleMaster!E:E, RoleMaster!H:H, "", 0, 1)</f>
        <v>4313bbc5-41fb-44dc-929a-99e224446525</v>
      </c>
      <c r="R71" s="43"/>
      <c r="S71" s="43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</row>
    <row r="72">
      <c r="A72" s="18">
        <v>310324.0</v>
      </c>
      <c r="B72" s="26" t="s">
        <v>400</v>
      </c>
      <c r="C72" s="16" t="str">
        <f t="array" ref="C72">XLOOKUP(B72, RoleMaster!E:E, RoleMaster!H:H, "", 0, 1)</f>
        <v>909fe744-64e1-4430-af94-29049e4d5d61</v>
      </c>
      <c r="D72" s="26" t="s">
        <v>406</v>
      </c>
      <c r="E72" s="16" t="str">
        <f t="array" ref="E72">XLOOKUP(D72, RoleMaster!E:E, RoleMaster!H:H, "", 0, 1)</f>
        <v>aea7ed55-e968-4172-83c7-16f869b186ae</v>
      </c>
      <c r="F72" s="26" t="s">
        <v>403</v>
      </c>
      <c r="G72" s="18" t="str">
        <f t="array" ref="G72">XLOOKUP(F72, RoleMaster!E:E, RoleMaster!H:H, "", 0, 1)</f>
        <v>2615173f-0c73-47c2-9e5e-71c4134616de</v>
      </c>
      <c r="H72" s="26" t="s">
        <v>408</v>
      </c>
      <c r="I72" s="16" t="str">
        <f t="array" ref="I72">XLOOKUP(H72, RoleMaster!E:E, RoleMaster!H:H, "", 0, 1)</f>
        <v>866c9d0d-4f6a-4ca6-b352-9e186b2e8478</v>
      </c>
      <c r="J72" s="16"/>
      <c r="K72" s="16" t="str">
        <f t="array" ref="K72">XLOOKUP(J72, RoleMaster!E:E, RoleMaster!H:H, "", 0, 1)</f>
        <v/>
      </c>
      <c r="L72" s="26" t="s">
        <v>404</v>
      </c>
      <c r="M72" s="16" t="str">
        <f t="array" ref="M72">XLOOKUP(L72, RoleMaster!E:E, RoleMaster!H:H, "", 0, 1)</f>
        <v>b5bc5bd4-194b-41ab-8e3f-c45f25c028d0</v>
      </c>
      <c r="N72" s="26" t="s">
        <v>402</v>
      </c>
      <c r="O72" s="16" t="str">
        <f t="array" ref="O72">XLOOKUP(N72, RoleMaster!E:E, RoleMaster!H:H, "", 0, 1)</f>
        <v>02277ce1-f087-4cbe-9f34-70b6fbc21924</v>
      </c>
      <c r="P72" s="26" t="s">
        <v>405</v>
      </c>
      <c r="Q72" s="16" t="str">
        <f t="array" ref="Q72">XLOOKUP(P72, RoleMaster!E:E, RoleMaster!H:H, "", 0, 1)</f>
        <v>4313bbc5-41fb-44dc-929a-99e224446525</v>
      </c>
      <c r="R72" s="43"/>
      <c r="S72" s="43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</row>
    <row r="73">
      <c r="A73" s="18">
        <v>310325.0</v>
      </c>
      <c r="B73" s="26" t="s">
        <v>400</v>
      </c>
      <c r="C73" s="16" t="str">
        <f t="array" ref="C73">XLOOKUP(B73, RoleMaster!E:E, RoleMaster!H:H, "", 0, 1)</f>
        <v>909fe744-64e1-4430-af94-29049e4d5d61</v>
      </c>
      <c r="D73" s="26" t="s">
        <v>406</v>
      </c>
      <c r="E73" s="16" t="str">
        <f t="array" ref="E73">XLOOKUP(D73, RoleMaster!E:E, RoleMaster!H:H, "", 0, 1)</f>
        <v>aea7ed55-e968-4172-83c7-16f869b186ae</v>
      </c>
      <c r="F73" s="16"/>
      <c r="G73" s="18" t="str">
        <f t="array" ref="G73">XLOOKUP(F73, RoleMaster!E:E, RoleMaster!H:H, "", 0, 1)</f>
        <v/>
      </c>
      <c r="H73" s="26" t="s">
        <v>408</v>
      </c>
      <c r="I73" s="16" t="str">
        <f t="array" ref="I73">XLOOKUP(H73, RoleMaster!E:E, RoleMaster!H:H, "", 0, 1)</f>
        <v>866c9d0d-4f6a-4ca6-b352-9e186b2e8478</v>
      </c>
      <c r="J73" s="26" t="s">
        <v>401</v>
      </c>
      <c r="K73" s="16" t="str">
        <f t="array" ref="K73">XLOOKUP(J73, RoleMaster!E:E, RoleMaster!H:H, "", 0, 1)</f>
        <v>dec8619b-903f-480e-a552-b9ad9b97025f</v>
      </c>
      <c r="L73" s="26" t="s">
        <v>404</v>
      </c>
      <c r="M73" s="16" t="str">
        <f t="array" ref="M73">XLOOKUP(L73, RoleMaster!E:E, RoleMaster!H:H, "", 0, 1)</f>
        <v>b5bc5bd4-194b-41ab-8e3f-c45f25c028d0</v>
      </c>
      <c r="N73" s="16"/>
      <c r="O73" s="16" t="str">
        <f t="array" ref="O73">XLOOKUP(N73, RoleMaster!E:E, RoleMaster!H:H, "", 0, 1)</f>
        <v/>
      </c>
      <c r="P73" s="26" t="s">
        <v>405</v>
      </c>
      <c r="Q73" s="16" t="str">
        <f t="array" ref="Q73">XLOOKUP(P73, RoleMaster!E:E, RoleMaster!H:H, "", 0, 1)</f>
        <v>4313bbc5-41fb-44dc-929a-99e224446525</v>
      </c>
      <c r="R73" s="43"/>
      <c r="S73" s="43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</row>
    <row r="74">
      <c r="A74" s="18">
        <v>310331.0</v>
      </c>
      <c r="B74" s="16"/>
      <c r="C74" s="16" t="str">
        <f t="array" ref="C74">XLOOKUP(B74, RoleMaster!E:E, RoleMaster!H:H, "", 0, 1)</f>
        <v/>
      </c>
      <c r="D74" s="26" t="s">
        <v>406</v>
      </c>
      <c r="E74" s="16" t="str">
        <f t="array" ref="E74">XLOOKUP(D74, RoleMaster!E:E, RoleMaster!H:H, "", 0, 1)</f>
        <v>aea7ed55-e968-4172-83c7-16f869b186ae</v>
      </c>
      <c r="F74" s="16"/>
      <c r="G74" s="18" t="str">
        <f t="array" ref="G74">XLOOKUP(F74, RoleMaster!E:E, RoleMaster!H:H, "", 0, 1)</f>
        <v/>
      </c>
      <c r="H74" s="26" t="s">
        <v>408</v>
      </c>
      <c r="I74" s="16" t="str">
        <f t="array" ref="I74">XLOOKUP(H74, RoleMaster!E:E, RoleMaster!H:H, "", 0, 1)</f>
        <v>866c9d0d-4f6a-4ca6-b352-9e186b2e8478</v>
      </c>
      <c r="J74" s="26" t="s">
        <v>401</v>
      </c>
      <c r="K74" s="16" t="str">
        <f t="array" ref="K74">XLOOKUP(J74, RoleMaster!E:E, RoleMaster!H:H, "", 0, 1)</f>
        <v>dec8619b-903f-480e-a552-b9ad9b97025f</v>
      </c>
      <c r="L74" s="26" t="s">
        <v>404</v>
      </c>
      <c r="M74" s="16" t="str">
        <f t="array" ref="M74">XLOOKUP(L74, RoleMaster!E:E, RoleMaster!H:H, "", 0, 1)</f>
        <v>b5bc5bd4-194b-41ab-8e3f-c45f25c028d0</v>
      </c>
      <c r="N74" s="16"/>
      <c r="O74" s="16" t="str">
        <f t="array" ref="O74">XLOOKUP(N74, RoleMaster!E:E, RoleMaster!H:H, "", 0, 1)</f>
        <v/>
      </c>
      <c r="P74" s="26" t="s">
        <v>405</v>
      </c>
      <c r="Q74" s="16" t="str">
        <f t="array" ref="Q74">XLOOKUP(P74, RoleMaster!E:E, RoleMaster!H:H, "", 0, 1)</f>
        <v>4313bbc5-41fb-44dc-929a-99e224446525</v>
      </c>
      <c r="R74" s="43"/>
      <c r="S74" s="43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</row>
    <row r="75">
      <c r="A75" s="18">
        <v>310332.0</v>
      </c>
      <c r="B75" s="26" t="s">
        <v>400</v>
      </c>
      <c r="C75" s="16" t="str">
        <f t="array" ref="C75">XLOOKUP(B75, RoleMaster!E:E, RoleMaster!H:H, "", 0, 1)</f>
        <v>909fe744-64e1-4430-af94-29049e4d5d61</v>
      </c>
      <c r="D75" s="26" t="s">
        <v>406</v>
      </c>
      <c r="E75" s="16" t="str">
        <f t="array" ref="E75">XLOOKUP(D75, RoleMaster!E:E, RoleMaster!H:H, "", 0, 1)</f>
        <v>aea7ed55-e968-4172-83c7-16f869b186ae</v>
      </c>
      <c r="F75" s="16"/>
      <c r="G75" s="18" t="str">
        <f t="array" ref="G75">XLOOKUP(F75, RoleMaster!E:E, RoleMaster!H:H, "", 0, 1)</f>
        <v/>
      </c>
      <c r="H75" s="26" t="s">
        <v>408</v>
      </c>
      <c r="I75" s="16" t="str">
        <f t="array" ref="I75">XLOOKUP(H75, RoleMaster!E:E, RoleMaster!H:H, "", 0, 1)</f>
        <v>866c9d0d-4f6a-4ca6-b352-9e186b2e8478</v>
      </c>
      <c r="J75" s="16"/>
      <c r="K75" s="16" t="str">
        <f t="array" ref="K75">XLOOKUP(J75, RoleMaster!E:E, RoleMaster!H:H, "", 0, 1)</f>
        <v/>
      </c>
      <c r="L75" s="26" t="s">
        <v>404</v>
      </c>
      <c r="M75" s="16" t="str">
        <f t="array" ref="M75">XLOOKUP(L75, RoleMaster!E:E, RoleMaster!H:H, "", 0, 1)</f>
        <v>b5bc5bd4-194b-41ab-8e3f-c45f25c028d0</v>
      </c>
      <c r="N75" s="16"/>
      <c r="O75" s="16" t="str">
        <f t="array" ref="O75">XLOOKUP(N75, RoleMaster!E:E, RoleMaster!H:H, "", 0, 1)</f>
        <v/>
      </c>
      <c r="P75" s="26" t="s">
        <v>405</v>
      </c>
      <c r="Q75" s="16" t="str">
        <f t="array" ref="Q75">XLOOKUP(P75, RoleMaster!E:E, RoleMaster!H:H, "", 0, 1)</f>
        <v>4313bbc5-41fb-44dc-929a-99e224446525</v>
      </c>
      <c r="R75" s="43"/>
      <c r="S75" s="43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</row>
    <row r="76">
      <c r="A76" s="18">
        <v>310369.0</v>
      </c>
      <c r="B76" s="26" t="s">
        <v>400</v>
      </c>
      <c r="C76" s="16" t="str">
        <f t="array" ref="C76">XLOOKUP(B76, RoleMaster!E:E, RoleMaster!H:H, "", 0, 1)</f>
        <v>909fe744-64e1-4430-af94-29049e4d5d61</v>
      </c>
      <c r="D76" s="26" t="s">
        <v>406</v>
      </c>
      <c r="E76" s="16" t="str">
        <f t="array" ref="E76">XLOOKUP(D76, RoleMaster!E:E, RoleMaster!H:H, "", 0, 1)</f>
        <v>aea7ed55-e968-4172-83c7-16f869b186ae</v>
      </c>
      <c r="F76" s="26" t="s">
        <v>403</v>
      </c>
      <c r="G76" s="18" t="str">
        <f t="array" ref="G76">XLOOKUP(F76, RoleMaster!E:E, RoleMaster!H:H, "", 0, 1)</f>
        <v>2615173f-0c73-47c2-9e5e-71c4134616de</v>
      </c>
      <c r="H76" s="26" t="s">
        <v>408</v>
      </c>
      <c r="I76" s="16" t="str">
        <f t="array" ref="I76">XLOOKUP(H76, RoleMaster!E:E, RoleMaster!H:H, "", 0, 1)</f>
        <v>866c9d0d-4f6a-4ca6-b352-9e186b2e8478</v>
      </c>
      <c r="J76" s="16"/>
      <c r="K76" s="16" t="str">
        <f t="array" ref="K76">XLOOKUP(J76, RoleMaster!E:E, RoleMaster!H:H, "", 0, 1)</f>
        <v/>
      </c>
      <c r="L76" s="26" t="s">
        <v>404</v>
      </c>
      <c r="M76" s="16" t="str">
        <f t="array" ref="M76">XLOOKUP(L76, RoleMaster!E:E, RoleMaster!H:H, "", 0, 1)</f>
        <v>b5bc5bd4-194b-41ab-8e3f-c45f25c028d0</v>
      </c>
      <c r="N76" s="16"/>
      <c r="O76" s="16" t="str">
        <f t="array" ref="O76">XLOOKUP(N76, RoleMaster!E:E, RoleMaster!H:H, "", 0, 1)</f>
        <v/>
      </c>
      <c r="P76" s="26" t="s">
        <v>405</v>
      </c>
      <c r="Q76" s="16" t="str">
        <f t="array" ref="Q76">XLOOKUP(P76, RoleMaster!E:E, RoleMaster!H:H, "", 0, 1)</f>
        <v>4313bbc5-41fb-44dc-929a-99e224446525</v>
      </c>
      <c r="R76" s="43"/>
      <c r="S76" s="43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</row>
    <row r="77">
      <c r="A77" s="18">
        <v>310372.0</v>
      </c>
      <c r="B77" s="26" t="s">
        <v>400</v>
      </c>
      <c r="C77" s="16" t="str">
        <f t="array" ref="C77">XLOOKUP(B77, RoleMaster!E:E, RoleMaster!H:H, "", 0, 1)</f>
        <v>909fe744-64e1-4430-af94-29049e4d5d61</v>
      </c>
      <c r="D77" s="26" t="s">
        <v>406</v>
      </c>
      <c r="E77" s="16" t="str">
        <f t="array" ref="E77">XLOOKUP(D77, RoleMaster!E:E, RoleMaster!H:H, "", 0, 1)</f>
        <v>aea7ed55-e968-4172-83c7-16f869b186ae</v>
      </c>
      <c r="F77" s="26" t="s">
        <v>403</v>
      </c>
      <c r="G77" s="18" t="str">
        <f t="array" ref="G77">XLOOKUP(F77, RoleMaster!E:E, RoleMaster!H:H, "", 0, 1)</f>
        <v>2615173f-0c73-47c2-9e5e-71c4134616de</v>
      </c>
      <c r="H77" s="26" t="s">
        <v>408</v>
      </c>
      <c r="I77" s="16" t="str">
        <f t="array" ref="I77">XLOOKUP(H77, RoleMaster!E:E, RoleMaster!H:H, "", 0, 1)</f>
        <v>866c9d0d-4f6a-4ca6-b352-9e186b2e8478</v>
      </c>
      <c r="J77" s="16"/>
      <c r="K77" s="16" t="str">
        <f t="array" ref="K77">XLOOKUP(J77, RoleMaster!E:E, RoleMaster!H:H, "", 0, 1)</f>
        <v/>
      </c>
      <c r="L77" s="26" t="s">
        <v>404</v>
      </c>
      <c r="M77" s="16" t="str">
        <f t="array" ref="M77">XLOOKUP(L77, RoleMaster!E:E, RoleMaster!H:H, "", 0, 1)</f>
        <v>b5bc5bd4-194b-41ab-8e3f-c45f25c028d0</v>
      </c>
      <c r="N77" s="16"/>
      <c r="O77" s="16" t="str">
        <f t="array" ref="O77">XLOOKUP(N77, RoleMaster!E:E, RoleMaster!H:H, "", 0, 1)</f>
        <v/>
      </c>
      <c r="P77" s="26" t="s">
        <v>405</v>
      </c>
      <c r="Q77" s="16" t="str">
        <f t="array" ref="Q77">XLOOKUP(P77, RoleMaster!E:E, RoleMaster!H:H, "", 0, 1)</f>
        <v>4313bbc5-41fb-44dc-929a-99e224446525</v>
      </c>
      <c r="R77" s="43"/>
      <c r="S77" s="43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</row>
    <row r="78">
      <c r="A78" s="18">
        <v>310373.0</v>
      </c>
      <c r="B78" s="26" t="s">
        <v>400</v>
      </c>
      <c r="C78" s="16" t="str">
        <f t="array" ref="C78">XLOOKUP(B78, RoleMaster!E:E, RoleMaster!H:H, "", 0, 1)</f>
        <v>909fe744-64e1-4430-af94-29049e4d5d61</v>
      </c>
      <c r="D78" s="26" t="s">
        <v>406</v>
      </c>
      <c r="E78" s="16" t="str">
        <f t="array" ref="E78">XLOOKUP(D78, RoleMaster!E:E, RoleMaster!H:H, "", 0, 1)</f>
        <v>aea7ed55-e968-4172-83c7-16f869b186ae</v>
      </c>
      <c r="F78" s="26" t="s">
        <v>403</v>
      </c>
      <c r="G78" s="18" t="str">
        <f t="array" ref="G78">XLOOKUP(F78, RoleMaster!E:E, RoleMaster!H:H, "", 0, 1)</f>
        <v>2615173f-0c73-47c2-9e5e-71c4134616de</v>
      </c>
      <c r="H78" s="26" t="s">
        <v>408</v>
      </c>
      <c r="I78" s="16" t="str">
        <f t="array" ref="I78">XLOOKUP(H78, RoleMaster!E:E, RoleMaster!H:H, "", 0, 1)</f>
        <v>866c9d0d-4f6a-4ca6-b352-9e186b2e8478</v>
      </c>
      <c r="J78" s="16"/>
      <c r="K78" s="16" t="str">
        <f t="array" ref="K78">XLOOKUP(J78, RoleMaster!E:E, RoleMaster!H:H, "", 0, 1)</f>
        <v/>
      </c>
      <c r="L78" s="26" t="s">
        <v>404</v>
      </c>
      <c r="M78" s="16" t="str">
        <f t="array" ref="M78">XLOOKUP(L78, RoleMaster!E:E, RoleMaster!H:H, "", 0, 1)</f>
        <v>b5bc5bd4-194b-41ab-8e3f-c45f25c028d0</v>
      </c>
      <c r="N78" s="16"/>
      <c r="O78" s="16" t="str">
        <f t="array" ref="O78">XLOOKUP(N78, RoleMaster!E:E, RoleMaster!H:H, "", 0, 1)</f>
        <v/>
      </c>
      <c r="P78" s="26" t="s">
        <v>405</v>
      </c>
      <c r="Q78" s="16" t="str">
        <f t="array" ref="Q78">XLOOKUP(P78, RoleMaster!E:E, RoleMaster!H:H, "", 0, 1)</f>
        <v>4313bbc5-41fb-44dc-929a-99e224446525</v>
      </c>
      <c r="R78" s="43"/>
      <c r="S78" s="43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</row>
    <row r="79">
      <c r="A79" s="18">
        <v>310394.0</v>
      </c>
      <c r="B79" s="26" t="s">
        <v>400</v>
      </c>
      <c r="C79" s="16" t="str">
        <f t="array" ref="C79">XLOOKUP(B79, RoleMaster!E:E, RoleMaster!H:H, "", 0, 1)</f>
        <v>909fe744-64e1-4430-af94-29049e4d5d61</v>
      </c>
      <c r="D79" s="26" t="s">
        <v>406</v>
      </c>
      <c r="E79" s="16" t="str">
        <f t="array" ref="E79">XLOOKUP(D79, RoleMaster!E:E, RoleMaster!H:H, "", 0, 1)</f>
        <v>aea7ed55-e968-4172-83c7-16f869b186ae</v>
      </c>
      <c r="F79" s="26" t="s">
        <v>403</v>
      </c>
      <c r="G79" s="18" t="str">
        <f t="array" ref="G79">XLOOKUP(F79, RoleMaster!E:E, RoleMaster!H:H, "", 0, 1)</f>
        <v>2615173f-0c73-47c2-9e5e-71c4134616de</v>
      </c>
      <c r="H79" s="26" t="s">
        <v>408</v>
      </c>
      <c r="I79" s="16" t="str">
        <f t="array" ref="I79">XLOOKUP(H79, RoleMaster!E:E, RoleMaster!H:H, "", 0, 1)</f>
        <v>866c9d0d-4f6a-4ca6-b352-9e186b2e8478</v>
      </c>
      <c r="J79" s="16"/>
      <c r="K79" s="16" t="str">
        <f t="array" ref="K79">XLOOKUP(J79, RoleMaster!E:E, RoleMaster!H:H, "", 0, 1)</f>
        <v/>
      </c>
      <c r="L79" s="26" t="s">
        <v>404</v>
      </c>
      <c r="M79" s="16" t="str">
        <f t="array" ref="M79">XLOOKUP(L79, RoleMaster!E:E, RoleMaster!H:H, "", 0, 1)</f>
        <v>b5bc5bd4-194b-41ab-8e3f-c45f25c028d0</v>
      </c>
      <c r="N79" s="26" t="s">
        <v>402</v>
      </c>
      <c r="O79" s="16" t="str">
        <f t="array" ref="O79">XLOOKUP(N79, RoleMaster!E:E, RoleMaster!H:H, "", 0, 1)</f>
        <v>02277ce1-f087-4cbe-9f34-70b6fbc21924</v>
      </c>
      <c r="P79" s="26" t="s">
        <v>405</v>
      </c>
      <c r="Q79" s="16" t="str">
        <f t="array" ref="Q79">XLOOKUP(P79, RoleMaster!E:E, RoleMaster!H:H, "", 0, 1)</f>
        <v>4313bbc5-41fb-44dc-929a-99e224446525</v>
      </c>
      <c r="R79" s="43"/>
      <c r="S79" s="43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</row>
    <row r="80">
      <c r="A80" s="18">
        <v>310411.0</v>
      </c>
      <c r="B80" s="26" t="s">
        <v>400</v>
      </c>
      <c r="C80" s="16" t="str">
        <f t="array" ref="C80">XLOOKUP(B80, RoleMaster!E:E, RoleMaster!H:H, "", 0, 1)</f>
        <v>909fe744-64e1-4430-af94-29049e4d5d61</v>
      </c>
      <c r="D80" s="26" t="s">
        <v>406</v>
      </c>
      <c r="E80" s="16" t="str">
        <f t="array" ref="E80">XLOOKUP(D80, RoleMaster!E:E, RoleMaster!H:H, "", 0, 1)</f>
        <v>aea7ed55-e968-4172-83c7-16f869b186ae</v>
      </c>
      <c r="F80" s="26" t="s">
        <v>403</v>
      </c>
      <c r="G80" s="18" t="str">
        <f t="array" ref="G80">XLOOKUP(F80, RoleMaster!E:E, RoleMaster!H:H, "", 0, 1)</f>
        <v>2615173f-0c73-47c2-9e5e-71c4134616de</v>
      </c>
      <c r="H80" s="26" t="s">
        <v>408</v>
      </c>
      <c r="I80" s="16" t="str">
        <f t="array" ref="I80">XLOOKUP(H80, RoleMaster!E:E, RoleMaster!H:H, "", 0, 1)</f>
        <v>866c9d0d-4f6a-4ca6-b352-9e186b2e8478</v>
      </c>
      <c r="J80" s="16"/>
      <c r="K80" s="16" t="str">
        <f t="array" ref="K80">XLOOKUP(J80, RoleMaster!E:E, RoleMaster!H:H, "", 0, 1)</f>
        <v/>
      </c>
      <c r="L80" s="26" t="s">
        <v>404</v>
      </c>
      <c r="M80" s="16" t="str">
        <f t="array" ref="M80">XLOOKUP(L80, RoleMaster!E:E, RoleMaster!H:H, "", 0, 1)</f>
        <v>b5bc5bd4-194b-41ab-8e3f-c45f25c028d0</v>
      </c>
      <c r="N80" s="16"/>
      <c r="O80" s="16" t="str">
        <f t="array" ref="O80">XLOOKUP(N80, RoleMaster!E:E, RoleMaster!H:H, "", 0, 1)</f>
        <v/>
      </c>
      <c r="P80" s="26" t="s">
        <v>405</v>
      </c>
      <c r="Q80" s="16" t="str">
        <f t="array" ref="Q80">XLOOKUP(P80, RoleMaster!E:E, RoleMaster!H:H, "", 0, 1)</f>
        <v>4313bbc5-41fb-44dc-929a-99e224446525</v>
      </c>
      <c r="R80" s="43"/>
      <c r="S80" s="43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</row>
    <row r="81">
      <c r="A81" s="18">
        <v>310412.0</v>
      </c>
      <c r="B81" s="26" t="s">
        <v>400</v>
      </c>
      <c r="C81" s="16" t="str">
        <f t="array" ref="C81">XLOOKUP(B81, RoleMaster!E:E, RoleMaster!H:H, "", 0, 1)</f>
        <v>909fe744-64e1-4430-af94-29049e4d5d61</v>
      </c>
      <c r="D81" s="26" t="s">
        <v>406</v>
      </c>
      <c r="E81" s="16" t="str">
        <f t="array" ref="E81">XLOOKUP(D81, RoleMaster!E:E, RoleMaster!H:H, "", 0, 1)</f>
        <v>aea7ed55-e968-4172-83c7-16f869b186ae</v>
      </c>
      <c r="F81" s="26" t="s">
        <v>403</v>
      </c>
      <c r="G81" s="18" t="str">
        <f t="array" ref="G81">XLOOKUP(F81, RoleMaster!E:E, RoleMaster!H:H, "", 0, 1)</f>
        <v>2615173f-0c73-47c2-9e5e-71c4134616de</v>
      </c>
      <c r="H81" s="26" t="s">
        <v>408</v>
      </c>
      <c r="I81" s="16" t="str">
        <f t="array" ref="I81">XLOOKUP(H81, RoleMaster!E:E, RoleMaster!H:H, "", 0, 1)</f>
        <v>866c9d0d-4f6a-4ca6-b352-9e186b2e8478</v>
      </c>
      <c r="J81" s="16"/>
      <c r="K81" s="16" t="str">
        <f t="array" ref="K81">XLOOKUP(J81, RoleMaster!E:E, RoleMaster!H:H, "", 0, 1)</f>
        <v/>
      </c>
      <c r="L81" s="26" t="s">
        <v>404</v>
      </c>
      <c r="M81" s="16" t="str">
        <f t="array" ref="M81">XLOOKUP(L81, RoleMaster!E:E, RoleMaster!H:H, "", 0, 1)</f>
        <v>b5bc5bd4-194b-41ab-8e3f-c45f25c028d0</v>
      </c>
      <c r="N81" s="16"/>
      <c r="O81" s="16" t="str">
        <f t="array" ref="O81">XLOOKUP(N81, RoleMaster!E:E, RoleMaster!H:H, "", 0, 1)</f>
        <v/>
      </c>
      <c r="P81" s="26" t="s">
        <v>405</v>
      </c>
      <c r="Q81" s="16" t="str">
        <f t="array" ref="Q81">XLOOKUP(P81, RoleMaster!E:E, RoleMaster!H:H, "", 0, 1)</f>
        <v>4313bbc5-41fb-44dc-929a-99e224446525</v>
      </c>
      <c r="R81" s="43"/>
      <c r="S81" s="43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</row>
    <row r="82">
      <c r="A82" s="18">
        <v>310459.0</v>
      </c>
      <c r="B82" s="26" t="s">
        <v>400</v>
      </c>
      <c r="C82" s="16" t="str">
        <f t="array" ref="C82">XLOOKUP(B82, RoleMaster!E:E, RoleMaster!H:H, "", 0, 1)</f>
        <v>909fe744-64e1-4430-af94-29049e4d5d61</v>
      </c>
      <c r="D82" s="26" t="s">
        <v>406</v>
      </c>
      <c r="E82" s="16" t="str">
        <f t="array" ref="E82">XLOOKUP(D82, RoleMaster!E:E, RoleMaster!H:H, "", 0, 1)</f>
        <v>aea7ed55-e968-4172-83c7-16f869b186ae</v>
      </c>
      <c r="F82" s="26" t="s">
        <v>403</v>
      </c>
      <c r="G82" s="18" t="str">
        <f t="array" ref="G82">XLOOKUP(F82, RoleMaster!E:E, RoleMaster!H:H, "", 0, 1)</f>
        <v>2615173f-0c73-47c2-9e5e-71c4134616de</v>
      </c>
      <c r="H82" s="26" t="s">
        <v>408</v>
      </c>
      <c r="I82" s="16" t="str">
        <f t="array" ref="I82">XLOOKUP(H82, RoleMaster!E:E, RoleMaster!H:H, "", 0, 1)</f>
        <v>866c9d0d-4f6a-4ca6-b352-9e186b2e8478</v>
      </c>
      <c r="J82" s="16"/>
      <c r="K82" s="16" t="str">
        <f t="array" ref="K82">XLOOKUP(J82, RoleMaster!E:E, RoleMaster!H:H, "", 0, 1)</f>
        <v/>
      </c>
      <c r="L82" s="26" t="s">
        <v>404</v>
      </c>
      <c r="M82" s="16" t="str">
        <f t="array" ref="M82">XLOOKUP(L82, RoleMaster!E:E, RoleMaster!H:H, "", 0, 1)</f>
        <v>b5bc5bd4-194b-41ab-8e3f-c45f25c028d0</v>
      </c>
      <c r="N82" s="16"/>
      <c r="O82" s="16" t="str">
        <f t="array" ref="O82">XLOOKUP(N82, RoleMaster!E:E, RoleMaster!H:H, "", 0, 1)</f>
        <v/>
      </c>
      <c r="P82" s="26" t="s">
        <v>405</v>
      </c>
      <c r="Q82" s="16" t="str">
        <f t="array" ref="Q82">XLOOKUP(P82, RoleMaster!E:E, RoleMaster!H:H, "", 0, 1)</f>
        <v>4313bbc5-41fb-44dc-929a-99e224446525</v>
      </c>
      <c r="R82" s="43"/>
      <c r="S82" s="43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</row>
    <row r="83">
      <c r="A83" s="18">
        <v>310460.0</v>
      </c>
      <c r="B83" s="26" t="s">
        <v>400</v>
      </c>
      <c r="C83" s="16" t="str">
        <f t="array" ref="C83">XLOOKUP(B83, RoleMaster!E:E, RoleMaster!H:H, "", 0, 1)</f>
        <v>909fe744-64e1-4430-af94-29049e4d5d61</v>
      </c>
      <c r="D83" s="26" t="s">
        <v>406</v>
      </c>
      <c r="E83" s="16" t="str">
        <f t="array" ref="E83">XLOOKUP(D83, RoleMaster!E:E, RoleMaster!H:H, "", 0, 1)</f>
        <v>aea7ed55-e968-4172-83c7-16f869b186ae</v>
      </c>
      <c r="F83" s="26" t="s">
        <v>403</v>
      </c>
      <c r="G83" s="18" t="str">
        <f t="array" ref="G83">XLOOKUP(F83, RoleMaster!E:E, RoleMaster!H:H, "", 0, 1)</f>
        <v>2615173f-0c73-47c2-9e5e-71c4134616de</v>
      </c>
      <c r="H83" s="26" t="s">
        <v>408</v>
      </c>
      <c r="I83" s="16" t="str">
        <f t="array" ref="I83">XLOOKUP(H83, RoleMaster!E:E, RoleMaster!H:H, "", 0, 1)</f>
        <v>866c9d0d-4f6a-4ca6-b352-9e186b2e8478</v>
      </c>
      <c r="J83" s="16"/>
      <c r="K83" s="16" t="str">
        <f t="array" ref="K83">XLOOKUP(J83, RoleMaster!E:E, RoleMaster!H:H, "", 0, 1)</f>
        <v/>
      </c>
      <c r="L83" s="26" t="s">
        <v>404</v>
      </c>
      <c r="M83" s="16" t="str">
        <f t="array" ref="M83">XLOOKUP(L83, RoleMaster!E:E, RoleMaster!H:H, "", 0, 1)</f>
        <v>b5bc5bd4-194b-41ab-8e3f-c45f25c028d0</v>
      </c>
      <c r="N83" s="16"/>
      <c r="O83" s="16" t="str">
        <f t="array" ref="O83">XLOOKUP(N83, RoleMaster!E:E, RoleMaster!H:H, "", 0, 1)</f>
        <v/>
      </c>
      <c r="P83" s="26" t="s">
        <v>405</v>
      </c>
      <c r="Q83" s="16" t="str">
        <f t="array" ref="Q83">XLOOKUP(P83, RoleMaster!E:E, RoleMaster!H:H, "", 0, 1)</f>
        <v>4313bbc5-41fb-44dc-929a-99e224446525</v>
      </c>
      <c r="R83" s="43"/>
      <c r="S83" s="43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</row>
    <row r="84">
      <c r="A84" s="18">
        <v>310486.0</v>
      </c>
      <c r="B84" s="16"/>
      <c r="C84" s="16" t="str">
        <f t="array" ref="C84">XLOOKUP(B84, RoleMaster!E:E, RoleMaster!H:H, "", 0, 1)</f>
        <v/>
      </c>
      <c r="D84" s="26" t="s">
        <v>406</v>
      </c>
      <c r="E84" s="16" t="str">
        <f t="array" ref="E84">XLOOKUP(D84, RoleMaster!E:E, RoleMaster!H:H, "", 0, 1)</f>
        <v>aea7ed55-e968-4172-83c7-16f869b186ae</v>
      </c>
      <c r="F84" s="26" t="s">
        <v>403</v>
      </c>
      <c r="G84" s="18" t="str">
        <f t="array" ref="G84">XLOOKUP(F84, RoleMaster!E:E, RoleMaster!H:H, "", 0, 1)</f>
        <v>2615173f-0c73-47c2-9e5e-71c4134616de</v>
      </c>
      <c r="H84" s="26" t="s">
        <v>408</v>
      </c>
      <c r="I84" s="16" t="str">
        <f t="array" ref="I84">XLOOKUP(H84, RoleMaster!E:E, RoleMaster!H:H, "", 0, 1)</f>
        <v>866c9d0d-4f6a-4ca6-b352-9e186b2e8478</v>
      </c>
      <c r="J84" s="16"/>
      <c r="K84" s="16" t="str">
        <f t="array" ref="K84">XLOOKUP(J84, RoleMaster!E:E, RoleMaster!H:H, "", 0, 1)</f>
        <v/>
      </c>
      <c r="L84" s="26" t="s">
        <v>404</v>
      </c>
      <c r="M84" s="16" t="str">
        <f t="array" ref="M84">XLOOKUP(L84, RoleMaster!E:E, RoleMaster!H:H, "", 0, 1)</f>
        <v>b5bc5bd4-194b-41ab-8e3f-c45f25c028d0</v>
      </c>
      <c r="N84" s="16"/>
      <c r="O84" s="16" t="str">
        <f t="array" ref="O84">XLOOKUP(N84, RoleMaster!E:E, RoleMaster!H:H, "", 0, 1)</f>
        <v/>
      </c>
      <c r="P84" s="26" t="s">
        <v>405</v>
      </c>
      <c r="Q84" s="16" t="str">
        <f t="array" ref="Q84">XLOOKUP(P84, RoleMaster!E:E, RoleMaster!H:H, "", 0, 1)</f>
        <v>4313bbc5-41fb-44dc-929a-99e224446525</v>
      </c>
      <c r="R84" s="43"/>
      <c r="S84" s="43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</row>
    <row r="85">
      <c r="A85" s="18">
        <v>310500.0</v>
      </c>
      <c r="B85" s="26" t="s">
        <v>400</v>
      </c>
      <c r="C85" s="16" t="str">
        <f t="array" ref="C85">XLOOKUP(B85, RoleMaster!E:E, RoleMaster!H:H, "", 0, 1)</f>
        <v>909fe744-64e1-4430-af94-29049e4d5d61</v>
      </c>
      <c r="D85" s="26" t="s">
        <v>406</v>
      </c>
      <c r="E85" s="16" t="str">
        <f t="array" ref="E85">XLOOKUP(D85, RoleMaster!E:E, RoleMaster!H:H, "", 0, 1)</f>
        <v>aea7ed55-e968-4172-83c7-16f869b186ae</v>
      </c>
      <c r="F85" s="26" t="s">
        <v>403</v>
      </c>
      <c r="G85" s="18" t="str">
        <f t="array" ref="G85">XLOOKUP(F85, RoleMaster!E:E, RoleMaster!H:H, "", 0, 1)</f>
        <v>2615173f-0c73-47c2-9e5e-71c4134616de</v>
      </c>
      <c r="H85" s="26" t="s">
        <v>408</v>
      </c>
      <c r="I85" s="16" t="str">
        <f t="array" ref="I85">XLOOKUP(H85, RoleMaster!E:E, RoleMaster!H:H, "", 0, 1)</f>
        <v>866c9d0d-4f6a-4ca6-b352-9e186b2e8478</v>
      </c>
      <c r="J85" s="16"/>
      <c r="K85" s="16" t="str">
        <f t="array" ref="K85">XLOOKUP(J85, RoleMaster!E:E, RoleMaster!H:H, "", 0, 1)</f>
        <v/>
      </c>
      <c r="L85" s="26" t="s">
        <v>404</v>
      </c>
      <c r="M85" s="16" t="str">
        <f t="array" ref="M85">XLOOKUP(L85, RoleMaster!E:E, RoleMaster!H:H, "", 0, 1)</f>
        <v>b5bc5bd4-194b-41ab-8e3f-c45f25c028d0</v>
      </c>
      <c r="N85" s="16"/>
      <c r="O85" s="16" t="str">
        <f t="array" ref="O85">XLOOKUP(N85, RoleMaster!E:E, RoleMaster!H:H, "", 0, 1)</f>
        <v/>
      </c>
      <c r="P85" s="26" t="s">
        <v>405</v>
      </c>
      <c r="Q85" s="16" t="str">
        <f t="array" ref="Q85">XLOOKUP(P85, RoleMaster!E:E, RoleMaster!H:H, "", 0, 1)</f>
        <v>4313bbc5-41fb-44dc-929a-99e224446525</v>
      </c>
      <c r="R85" s="43"/>
      <c r="S85" s="43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</row>
    <row r="86">
      <c r="A86" s="18">
        <v>300230.0</v>
      </c>
      <c r="B86" s="16"/>
      <c r="C86" s="16" t="str">
        <f t="array" ref="C86">XLOOKUP(B86, RoleMaster!E:E, RoleMaster!H:H, "", 0, 1)</f>
        <v/>
      </c>
      <c r="D86" s="26" t="s">
        <v>406</v>
      </c>
      <c r="E86" s="16" t="str">
        <f t="array" ref="E86">XLOOKUP(D86, RoleMaster!E:E, RoleMaster!H:H, "", 0, 1)</f>
        <v>aea7ed55-e968-4172-83c7-16f869b186ae</v>
      </c>
      <c r="F86" s="16"/>
      <c r="G86" s="18" t="str">
        <f t="array" ref="G86">XLOOKUP(F86, RoleMaster!E:E, RoleMaster!H:H, "", 0, 1)</f>
        <v/>
      </c>
      <c r="H86" s="26" t="s">
        <v>408</v>
      </c>
      <c r="I86" s="16" t="str">
        <f t="array" ref="I86">XLOOKUP(H86, RoleMaster!E:E, RoleMaster!H:H, "", 0, 1)</f>
        <v>866c9d0d-4f6a-4ca6-b352-9e186b2e8478</v>
      </c>
      <c r="J86" s="16"/>
      <c r="K86" s="16" t="str">
        <f t="array" ref="K86">XLOOKUP(J86, RoleMaster!E:E, RoleMaster!H:H, "", 0, 1)</f>
        <v/>
      </c>
      <c r="L86" s="26" t="s">
        <v>404</v>
      </c>
      <c r="M86" s="16" t="str">
        <f t="array" ref="M86">XLOOKUP(L86, RoleMaster!E:E, RoleMaster!H:H, "", 0, 1)</f>
        <v>b5bc5bd4-194b-41ab-8e3f-c45f25c028d0</v>
      </c>
      <c r="N86" s="16"/>
      <c r="O86" s="16" t="str">
        <f t="array" ref="O86">XLOOKUP(N86, RoleMaster!E:E, RoleMaster!H:H, "", 0, 1)</f>
        <v/>
      </c>
      <c r="P86" s="26" t="s">
        <v>405</v>
      </c>
      <c r="Q86" s="16" t="str">
        <f t="array" ref="Q86">XLOOKUP(P86, RoleMaster!E:E, RoleMaster!H:H, "", 0, 1)</f>
        <v>4313bbc5-41fb-44dc-929a-99e224446525</v>
      </c>
      <c r="R86" s="43"/>
      <c r="S86" s="43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</row>
    <row r="87">
      <c r="A87" s="18">
        <v>300299.0</v>
      </c>
      <c r="B87" s="16"/>
      <c r="C87" s="16" t="str">
        <f t="array" ref="C87">XLOOKUP(B87, RoleMaster!E:E, RoleMaster!H:H, "", 0, 1)</f>
        <v/>
      </c>
      <c r="D87" s="26" t="s">
        <v>406</v>
      </c>
      <c r="E87" s="16" t="str">
        <f t="array" ref="E87">XLOOKUP(D87, RoleMaster!E:E, RoleMaster!H:H, "", 0, 1)</f>
        <v>aea7ed55-e968-4172-83c7-16f869b186ae</v>
      </c>
      <c r="F87" s="16"/>
      <c r="G87" s="18" t="str">
        <f t="array" ref="G87">XLOOKUP(F87, RoleMaster!E:E, RoleMaster!H:H, "", 0, 1)</f>
        <v/>
      </c>
      <c r="H87" s="26" t="s">
        <v>408</v>
      </c>
      <c r="I87" s="16" t="str">
        <f t="array" ref="I87">XLOOKUP(H87, RoleMaster!E:E, RoleMaster!H:H, "", 0, 1)</f>
        <v>866c9d0d-4f6a-4ca6-b352-9e186b2e8478</v>
      </c>
      <c r="J87" s="16"/>
      <c r="K87" s="16" t="str">
        <f t="array" ref="K87">XLOOKUP(J87, RoleMaster!E:E, RoleMaster!H:H, "", 0, 1)</f>
        <v/>
      </c>
      <c r="L87" s="26" t="s">
        <v>404</v>
      </c>
      <c r="M87" s="16" t="str">
        <f t="array" ref="M87">XLOOKUP(L87, RoleMaster!E:E, RoleMaster!H:H, "", 0, 1)</f>
        <v>b5bc5bd4-194b-41ab-8e3f-c45f25c028d0</v>
      </c>
      <c r="N87" s="16"/>
      <c r="O87" s="16" t="str">
        <f t="array" ref="O87">XLOOKUP(N87, RoleMaster!E:E, RoleMaster!H:H, "", 0, 1)</f>
        <v/>
      </c>
      <c r="P87" s="26" t="s">
        <v>405</v>
      </c>
      <c r="Q87" s="16" t="str">
        <f t="array" ref="Q87">XLOOKUP(P87, RoleMaster!E:E, RoleMaster!H:H, "", 0, 1)</f>
        <v>4313bbc5-41fb-44dc-929a-99e224446525</v>
      </c>
      <c r="R87" s="43"/>
      <c r="S87" s="43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</row>
    <row r="88">
      <c r="A88" s="18">
        <v>308686.0</v>
      </c>
      <c r="B88" s="16"/>
      <c r="C88" s="16" t="str">
        <f t="array" ref="C88">XLOOKUP(B88, RoleMaster!E:E, RoleMaster!H:H, "", 0, 1)</f>
        <v/>
      </c>
      <c r="D88" s="26" t="s">
        <v>406</v>
      </c>
      <c r="E88" s="16" t="str">
        <f t="array" ref="E88">XLOOKUP(D88, RoleMaster!E:E, RoleMaster!H:H, "", 0, 1)</f>
        <v>aea7ed55-e968-4172-83c7-16f869b186ae</v>
      </c>
      <c r="F88" s="16"/>
      <c r="G88" s="18" t="str">
        <f t="array" ref="G88">XLOOKUP(F88, RoleMaster!E:E, RoleMaster!H:H, "", 0, 1)</f>
        <v/>
      </c>
      <c r="H88" s="26" t="s">
        <v>408</v>
      </c>
      <c r="I88" s="16" t="str">
        <f t="array" ref="I88">XLOOKUP(H88, RoleMaster!E:E, RoleMaster!H:H, "", 0, 1)</f>
        <v>866c9d0d-4f6a-4ca6-b352-9e186b2e8478</v>
      </c>
      <c r="J88" s="16"/>
      <c r="K88" s="16" t="str">
        <f t="array" ref="K88">XLOOKUP(J88, RoleMaster!E:E, RoleMaster!H:H, "", 0, 1)</f>
        <v/>
      </c>
      <c r="L88" s="26" t="s">
        <v>404</v>
      </c>
      <c r="M88" s="16" t="str">
        <f t="array" ref="M88">XLOOKUP(L88, RoleMaster!E:E, RoleMaster!H:H, "", 0, 1)</f>
        <v>b5bc5bd4-194b-41ab-8e3f-c45f25c028d0</v>
      </c>
      <c r="N88" s="16"/>
      <c r="O88" s="16" t="str">
        <f t="array" ref="O88">XLOOKUP(N88, RoleMaster!E:E, RoleMaster!H:H, "", 0, 1)</f>
        <v/>
      </c>
      <c r="P88" s="26" t="s">
        <v>405</v>
      </c>
      <c r="Q88" s="16" t="str">
        <f t="array" ref="Q88">XLOOKUP(P88, RoleMaster!E:E, RoleMaster!H:H, "", 0, 1)</f>
        <v>4313bbc5-41fb-44dc-929a-99e224446525</v>
      </c>
      <c r="R88" s="43"/>
      <c r="S88" s="43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</row>
    <row r="89">
      <c r="A89" s="18">
        <v>308709.0</v>
      </c>
      <c r="B89" s="16"/>
      <c r="C89" s="16" t="str">
        <f t="array" ref="C89">XLOOKUP(B89, RoleMaster!E:E, RoleMaster!H:H, "", 0, 1)</f>
        <v/>
      </c>
      <c r="D89" s="26" t="s">
        <v>406</v>
      </c>
      <c r="E89" s="16" t="str">
        <f t="array" ref="E89">XLOOKUP(D89, RoleMaster!E:E, RoleMaster!H:H, "", 0, 1)</f>
        <v>aea7ed55-e968-4172-83c7-16f869b186ae</v>
      </c>
      <c r="F89" s="16"/>
      <c r="G89" s="18" t="str">
        <f t="array" ref="G89">XLOOKUP(F89, RoleMaster!E:E, RoleMaster!H:H, "", 0, 1)</f>
        <v/>
      </c>
      <c r="H89" s="26" t="s">
        <v>408</v>
      </c>
      <c r="I89" s="16" t="str">
        <f t="array" ref="I89">XLOOKUP(H89, RoleMaster!E:E, RoleMaster!H:H, "", 0, 1)</f>
        <v>866c9d0d-4f6a-4ca6-b352-9e186b2e8478</v>
      </c>
      <c r="J89" s="16"/>
      <c r="K89" s="16" t="str">
        <f t="array" ref="K89">XLOOKUP(J89, RoleMaster!E:E, RoleMaster!H:H, "", 0, 1)</f>
        <v/>
      </c>
      <c r="L89" s="26" t="s">
        <v>404</v>
      </c>
      <c r="M89" s="16" t="str">
        <f t="array" ref="M89">XLOOKUP(L89, RoleMaster!E:E, RoleMaster!H:H, "", 0, 1)</f>
        <v>b5bc5bd4-194b-41ab-8e3f-c45f25c028d0</v>
      </c>
      <c r="N89" s="16"/>
      <c r="O89" s="16" t="str">
        <f t="array" ref="O89">XLOOKUP(N89, RoleMaster!E:E, RoleMaster!H:H, "", 0, 1)</f>
        <v/>
      </c>
      <c r="P89" s="26" t="s">
        <v>405</v>
      </c>
      <c r="Q89" s="16" t="str">
        <f t="array" ref="Q89">XLOOKUP(P89, RoleMaster!E:E, RoleMaster!H:H, "", 0, 1)</f>
        <v>4313bbc5-41fb-44dc-929a-99e224446525</v>
      </c>
      <c r="R89" s="43"/>
      <c r="S89" s="43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</row>
    <row r="90">
      <c r="A90" s="25">
        <v>308712.0</v>
      </c>
      <c r="B90" s="16"/>
      <c r="C90" s="16" t="str">
        <f t="array" ref="C90">XLOOKUP(B90, RoleMaster!E:E, RoleMaster!H:H, "", 0, 1)</f>
        <v/>
      </c>
      <c r="D90" s="26" t="s">
        <v>406</v>
      </c>
      <c r="E90" s="16" t="str">
        <f t="array" ref="E90">XLOOKUP(D90, RoleMaster!E:E, RoleMaster!H:H, "", 0, 1)</f>
        <v>aea7ed55-e968-4172-83c7-16f869b186ae</v>
      </c>
      <c r="F90" s="16"/>
      <c r="G90" s="18" t="str">
        <f t="array" ref="G90">XLOOKUP(F90, RoleMaster!E:E, RoleMaster!H:H, "", 0, 1)</f>
        <v/>
      </c>
      <c r="H90" s="26" t="s">
        <v>408</v>
      </c>
      <c r="I90" s="16" t="str">
        <f t="array" ref="I90">XLOOKUP(H90, RoleMaster!E:E, RoleMaster!H:H, "", 0, 1)</f>
        <v>866c9d0d-4f6a-4ca6-b352-9e186b2e8478</v>
      </c>
      <c r="J90" s="16"/>
      <c r="K90" s="16" t="str">
        <f t="array" ref="K90">XLOOKUP(J90, RoleMaster!E:E, RoleMaster!H:H, "", 0, 1)</f>
        <v/>
      </c>
      <c r="L90" s="26" t="s">
        <v>404</v>
      </c>
      <c r="M90" s="16" t="str">
        <f t="array" ref="M90">XLOOKUP(L90, RoleMaster!E:E, RoleMaster!H:H, "", 0, 1)</f>
        <v>b5bc5bd4-194b-41ab-8e3f-c45f25c028d0</v>
      </c>
      <c r="N90" s="16"/>
      <c r="O90" s="16" t="str">
        <f t="array" ref="O90">XLOOKUP(N90, RoleMaster!E:E, RoleMaster!H:H, "", 0, 1)</f>
        <v/>
      </c>
      <c r="P90" s="26" t="s">
        <v>405</v>
      </c>
      <c r="Q90" s="16" t="str">
        <f t="array" ref="Q90">XLOOKUP(P90, RoleMaster!E:E, RoleMaster!H:H, "", 0, 1)</f>
        <v>4313bbc5-41fb-44dc-929a-99e224446525</v>
      </c>
      <c r="R90" s="43"/>
      <c r="S90" s="43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</row>
    <row r="91">
      <c r="A91" s="18">
        <v>308730.0</v>
      </c>
      <c r="B91" s="16"/>
      <c r="C91" s="16" t="str">
        <f t="array" ref="C91">XLOOKUP(B91, RoleMaster!E:E, RoleMaster!H:H, "", 0, 1)</f>
        <v/>
      </c>
      <c r="D91" s="26" t="s">
        <v>406</v>
      </c>
      <c r="E91" s="16" t="str">
        <f t="array" ref="E91">XLOOKUP(D91, RoleMaster!E:E, RoleMaster!H:H, "", 0, 1)</f>
        <v>aea7ed55-e968-4172-83c7-16f869b186ae</v>
      </c>
      <c r="F91" s="16"/>
      <c r="G91" s="18" t="str">
        <f t="array" ref="G91">XLOOKUP(F91, RoleMaster!E:E, RoleMaster!H:H, "", 0, 1)</f>
        <v/>
      </c>
      <c r="H91" s="26" t="s">
        <v>408</v>
      </c>
      <c r="I91" s="16" t="str">
        <f t="array" ref="I91">XLOOKUP(H91, RoleMaster!E:E, RoleMaster!H:H, "", 0, 1)</f>
        <v>866c9d0d-4f6a-4ca6-b352-9e186b2e8478</v>
      </c>
      <c r="J91" s="16"/>
      <c r="K91" s="16" t="str">
        <f t="array" ref="K91">XLOOKUP(J91, RoleMaster!E:E, RoleMaster!H:H, "", 0, 1)</f>
        <v/>
      </c>
      <c r="L91" s="26" t="s">
        <v>404</v>
      </c>
      <c r="M91" s="16" t="str">
        <f t="array" ref="M91">XLOOKUP(L91, RoleMaster!E:E, RoleMaster!H:H, "", 0, 1)</f>
        <v>b5bc5bd4-194b-41ab-8e3f-c45f25c028d0</v>
      </c>
      <c r="N91" s="16"/>
      <c r="O91" s="16" t="str">
        <f t="array" ref="O91">XLOOKUP(N91, RoleMaster!E:E, RoleMaster!H:H, "", 0, 1)</f>
        <v/>
      </c>
      <c r="P91" s="26" t="s">
        <v>405</v>
      </c>
      <c r="Q91" s="16" t="str">
        <f t="array" ref="Q91">XLOOKUP(P91, RoleMaster!E:E, RoleMaster!H:H, "", 0, 1)</f>
        <v>4313bbc5-41fb-44dc-929a-99e224446525</v>
      </c>
      <c r="R91" s="43"/>
      <c r="S91" s="43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</row>
    <row r="92">
      <c r="A92" s="18">
        <v>308752.0</v>
      </c>
      <c r="B92" s="26" t="s">
        <v>400</v>
      </c>
      <c r="C92" s="16" t="str">
        <f t="array" ref="C92">XLOOKUP(B92, RoleMaster!E:E, RoleMaster!H:H, "", 0, 1)</f>
        <v>909fe744-64e1-4430-af94-29049e4d5d61</v>
      </c>
      <c r="D92" s="26" t="s">
        <v>406</v>
      </c>
      <c r="E92" s="16" t="str">
        <f t="array" ref="E92">XLOOKUP(D92, RoleMaster!E:E, RoleMaster!H:H, "", 0, 1)</f>
        <v>aea7ed55-e968-4172-83c7-16f869b186ae</v>
      </c>
      <c r="F92" s="16"/>
      <c r="G92" s="18" t="str">
        <f t="array" ref="G92">XLOOKUP(F92, RoleMaster!E:E, RoleMaster!H:H, "", 0, 1)</f>
        <v/>
      </c>
      <c r="H92" s="26" t="s">
        <v>408</v>
      </c>
      <c r="I92" s="16" t="str">
        <f t="array" ref="I92">XLOOKUP(H92, RoleMaster!E:E, RoleMaster!H:H, "", 0, 1)</f>
        <v>866c9d0d-4f6a-4ca6-b352-9e186b2e8478</v>
      </c>
      <c r="J92" s="16"/>
      <c r="K92" s="16" t="str">
        <f t="array" ref="K92">XLOOKUP(J92, RoleMaster!E:E, RoleMaster!H:H, "", 0, 1)</f>
        <v/>
      </c>
      <c r="L92" s="26" t="s">
        <v>404</v>
      </c>
      <c r="M92" s="16" t="str">
        <f t="array" ref="M92">XLOOKUP(L92, RoleMaster!E:E, RoleMaster!H:H, "", 0, 1)</f>
        <v>b5bc5bd4-194b-41ab-8e3f-c45f25c028d0</v>
      </c>
      <c r="N92" s="16"/>
      <c r="O92" s="16" t="str">
        <f t="array" ref="O92">XLOOKUP(N92, RoleMaster!E:E, RoleMaster!H:H, "", 0, 1)</f>
        <v/>
      </c>
      <c r="P92" s="26" t="s">
        <v>405</v>
      </c>
      <c r="Q92" s="16" t="str">
        <f t="array" ref="Q92">XLOOKUP(P92, RoleMaster!E:E, RoleMaster!H:H, "", 0, 1)</f>
        <v>4313bbc5-41fb-44dc-929a-99e224446525</v>
      </c>
      <c r="R92" s="43"/>
      <c r="S92" s="43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</row>
    <row r="93">
      <c r="A93" s="18">
        <v>308819.0</v>
      </c>
      <c r="B93" s="16"/>
      <c r="C93" s="16" t="str">
        <f t="array" ref="C93">XLOOKUP(B93, RoleMaster!E:E, RoleMaster!H:H, "", 0, 1)</f>
        <v/>
      </c>
      <c r="D93" s="26" t="s">
        <v>406</v>
      </c>
      <c r="E93" s="16" t="str">
        <f t="array" ref="E93">XLOOKUP(D93, RoleMaster!E:E, RoleMaster!H:H, "", 0, 1)</f>
        <v>aea7ed55-e968-4172-83c7-16f869b186ae</v>
      </c>
      <c r="F93" s="16"/>
      <c r="G93" s="18" t="str">
        <f t="array" ref="G93">XLOOKUP(F93, RoleMaster!E:E, RoleMaster!H:H, "", 0, 1)</f>
        <v/>
      </c>
      <c r="H93" s="26" t="s">
        <v>408</v>
      </c>
      <c r="I93" s="16" t="str">
        <f t="array" ref="I93">XLOOKUP(H93, RoleMaster!E:E, RoleMaster!H:H, "", 0, 1)</f>
        <v>866c9d0d-4f6a-4ca6-b352-9e186b2e8478</v>
      </c>
      <c r="J93" s="16"/>
      <c r="K93" s="16" t="str">
        <f t="array" ref="K93">XLOOKUP(J93, RoleMaster!E:E, RoleMaster!H:H, "", 0, 1)</f>
        <v/>
      </c>
      <c r="L93" s="26" t="s">
        <v>404</v>
      </c>
      <c r="M93" s="16" t="str">
        <f t="array" ref="M93">XLOOKUP(L93, RoleMaster!E:E, RoleMaster!H:H, "", 0, 1)</f>
        <v>b5bc5bd4-194b-41ab-8e3f-c45f25c028d0</v>
      </c>
      <c r="N93" s="16"/>
      <c r="O93" s="16" t="str">
        <f t="array" ref="O93">XLOOKUP(N93, RoleMaster!E:E, RoleMaster!H:H, "", 0, 1)</f>
        <v/>
      </c>
      <c r="P93" s="26" t="s">
        <v>405</v>
      </c>
      <c r="Q93" s="16" t="str">
        <f t="array" ref="Q93">XLOOKUP(P93, RoleMaster!E:E, RoleMaster!H:H, "", 0, 1)</f>
        <v>4313bbc5-41fb-44dc-929a-99e224446525</v>
      </c>
      <c r="R93" s="43"/>
      <c r="S93" s="43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</row>
    <row r="94">
      <c r="A94" s="18">
        <v>308822.0</v>
      </c>
      <c r="B94" s="16"/>
      <c r="C94" s="16" t="str">
        <f t="array" ref="C94">XLOOKUP(B94, RoleMaster!E:E, RoleMaster!H:H, "", 0, 1)</f>
        <v/>
      </c>
      <c r="D94" s="26" t="s">
        <v>406</v>
      </c>
      <c r="E94" s="16" t="str">
        <f t="array" ref="E94">XLOOKUP(D94, RoleMaster!E:E, RoleMaster!H:H, "", 0, 1)</f>
        <v>aea7ed55-e968-4172-83c7-16f869b186ae</v>
      </c>
      <c r="F94" s="16"/>
      <c r="G94" s="18" t="str">
        <f t="array" ref="G94">XLOOKUP(F94, RoleMaster!E:E, RoleMaster!H:H, "", 0, 1)</f>
        <v/>
      </c>
      <c r="H94" s="26" t="s">
        <v>408</v>
      </c>
      <c r="I94" s="16" t="str">
        <f t="array" ref="I94">XLOOKUP(H94, RoleMaster!E:E, RoleMaster!H:H, "", 0, 1)</f>
        <v>866c9d0d-4f6a-4ca6-b352-9e186b2e8478</v>
      </c>
      <c r="J94" s="16"/>
      <c r="K94" s="16" t="str">
        <f t="array" ref="K94">XLOOKUP(J94, RoleMaster!E:E, RoleMaster!H:H, "", 0, 1)</f>
        <v/>
      </c>
      <c r="L94" s="26" t="s">
        <v>404</v>
      </c>
      <c r="M94" s="16" t="str">
        <f t="array" ref="M94">XLOOKUP(L94, RoleMaster!E:E, RoleMaster!H:H, "", 0, 1)</f>
        <v>b5bc5bd4-194b-41ab-8e3f-c45f25c028d0</v>
      </c>
      <c r="N94" s="16"/>
      <c r="O94" s="16" t="str">
        <f t="array" ref="O94">XLOOKUP(N94, RoleMaster!E:E, RoleMaster!H:H, "", 0, 1)</f>
        <v/>
      </c>
      <c r="P94" s="26" t="s">
        <v>405</v>
      </c>
      <c r="Q94" s="16" t="str">
        <f t="array" ref="Q94">XLOOKUP(P94, RoleMaster!E:E, RoleMaster!H:H, "", 0, 1)</f>
        <v>4313bbc5-41fb-44dc-929a-99e224446525</v>
      </c>
      <c r="R94" s="43"/>
      <c r="S94" s="43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</row>
    <row r="95">
      <c r="A95" s="18">
        <v>308838.0</v>
      </c>
      <c r="B95" s="16"/>
      <c r="C95" s="16" t="str">
        <f t="array" ref="C95">XLOOKUP(B95, RoleMaster!E:E, RoleMaster!H:H, "", 0, 1)</f>
        <v/>
      </c>
      <c r="D95" s="26" t="s">
        <v>406</v>
      </c>
      <c r="E95" s="16" t="str">
        <f t="array" ref="E95">XLOOKUP(D95, RoleMaster!E:E, RoleMaster!H:H, "", 0, 1)</f>
        <v>aea7ed55-e968-4172-83c7-16f869b186ae</v>
      </c>
      <c r="F95" s="16"/>
      <c r="G95" s="18" t="str">
        <f t="array" ref="G95">XLOOKUP(F95, RoleMaster!E:E, RoleMaster!H:H, "", 0, 1)</f>
        <v/>
      </c>
      <c r="H95" s="26" t="s">
        <v>408</v>
      </c>
      <c r="I95" s="16" t="str">
        <f t="array" ref="I95">XLOOKUP(H95, RoleMaster!E:E, RoleMaster!H:H, "", 0, 1)</f>
        <v>866c9d0d-4f6a-4ca6-b352-9e186b2e8478</v>
      </c>
      <c r="J95" s="16"/>
      <c r="K95" s="16" t="str">
        <f t="array" ref="K95">XLOOKUP(J95, RoleMaster!E:E, RoleMaster!H:H, "", 0, 1)</f>
        <v/>
      </c>
      <c r="L95" s="26" t="s">
        <v>404</v>
      </c>
      <c r="M95" s="16" t="str">
        <f t="array" ref="M95">XLOOKUP(L95, RoleMaster!E:E, RoleMaster!H:H, "", 0, 1)</f>
        <v>b5bc5bd4-194b-41ab-8e3f-c45f25c028d0</v>
      </c>
      <c r="N95" s="16"/>
      <c r="O95" s="16" t="str">
        <f t="array" ref="O95">XLOOKUP(N95, RoleMaster!E:E, RoleMaster!H:H, "", 0, 1)</f>
        <v/>
      </c>
      <c r="P95" s="26" t="s">
        <v>405</v>
      </c>
      <c r="Q95" s="16" t="str">
        <f t="array" ref="Q95">XLOOKUP(P95, RoleMaster!E:E, RoleMaster!H:H, "", 0, 1)</f>
        <v>4313bbc5-41fb-44dc-929a-99e224446525</v>
      </c>
      <c r="R95" s="43"/>
      <c r="S95" s="43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</row>
    <row r="96">
      <c r="A96" s="18">
        <v>308850.0</v>
      </c>
      <c r="B96" s="16"/>
      <c r="C96" s="16" t="str">
        <f t="array" ref="C96">XLOOKUP(B96, RoleMaster!E:E, RoleMaster!H:H, "", 0, 1)</f>
        <v/>
      </c>
      <c r="D96" s="26" t="s">
        <v>406</v>
      </c>
      <c r="E96" s="16" t="str">
        <f t="array" ref="E96">XLOOKUP(D96, RoleMaster!E:E, RoleMaster!H:H, "", 0, 1)</f>
        <v>aea7ed55-e968-4172-83c7-16f869b186ae</v>
      </c>
      <c r="F96" s="16"/>
      <c r="G96" s="18" t="str">
        <f t="array" ref="G96">XLOOKUP(F96, RoleMaster!E:E, RoleMaster!H:H, "", 0, 1)</f>
        <v/>
      </c>
      <c r="H96" s="26" t="s">
        <v>408</v>
      </c>
      <c r="I96" s="16" t="str">
        <f t="array" ref="I96">XLOOKUP(H96, RoleMaster!E:E, RoleMaster!H:H, "", 0, 1)</f>
        <v>866c9d0d-4f6a-4ca6-b352-9e186b2e8478</v>
      </c>
      <c r="J96" s="16"/>
      <c r="K96" s="16" t="str">
        <f t="array" ref="K96">XLOOKUP(J96, RoleMaster!E:E, RoleMaster!H:H, "", 0, 1)</f>
        <v/>
      </c>
      <c r="L96" s="26" t="s">
        <v>404</v>
      </c>
      <c r="M96" s="16" t="str">
        <f t="array" ref="M96">XLOOKUP(L96, RoleMaster!E:E, RoleMaster!H:H, "", 0, 1)</f>
        <v>b5bc5bd4-194b-41ab-8e3f-c45f25c028d0</v>
      </c>
      <c r="N96" s="16"/>
      <c r="O96" s="16" t="str">
        <f t="array" ref="O96">XLOOKUP(N96, RoleMaster!E:E, RoleMaster!H:H, "", 0, 1)</f>
        <v/>
      </c>
      <c r="P96" s="26" t="s">
        <v>405</v>
      </c>
      <c r="Q96" s="16" t="str">
        <f t="array" ref="Q96">XLOOKUP(P96, RoleMaster!E:E, RoleMaster!H:H, "", 0, 1)</f>
        <v>4313bbc5-41fb-44dc-929a-99e224446525</v>
      </c>
      <c r="R96" s="43"/>
      <c r="S96" s="43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</row>
    <row r="97">
      <c r="A97" s="18">
        <v>308956.0</v>
      </c>
      <c r="B97" s="16"/>
      <c r="C97" s="16" t="str">
        <f t="array" ref="C97">XLOOKUP(B97, RoleMaster!E:E, RoleMaster!H:H, "", 0, 1)</f>
        <v/>
      </c>
      <c r="D97" s="26" t="s">
        <v>406</v>
      </c>
      <c r="E97" s="16" t="str">
        <f t="array" ref="E97">XLOOKUP(D97, RoleMaster!E:E, RoleMaster!H:H, "", 0, 1)</f>
        <v>aea7ed55-e968-4172-83c7-16f869b186ae</v>
      </c>
      <c r="F97" s="16"/>
      <c r="G97" s="18" t="str">
        <f t="array" ref="G97">XLOOKUP(F97, RoleMaster!E:E, RoleMaster!H:H, "", 0, 1)</f>
        <v/>
      </c>
      <c r="H97" s="26" t="s">
        <v>408</v>
      </c>
      <c r="I97" s="16" t="str">
        <f t="array" ref="I97">XLOOKUP(H97, RoleMaster!E:E, RoleMaster!H:H, "", 0, 1)</f>
        <v>866c9d0d-4f6a-4ca6-b352-9e186b2e8478</v>
      </c>
      <c r="J97" s="16"/>
      <c r="K97" s="16" t="str">
        <f t="array" ref="K97">XLOOKUP(J97, RoleMaster!E:E, RoleMaster!H:H, "", 0, 1)</f>
        <v/>
      </c>
      <c r="L97" s="26" t="s">
        <v>404</v>
      </c>
      <c r="M97" s="16" t="str">
        <f t="array" ref="M97">XLOOKUP(L97, RoleMaster!E:E, RoleMaster!H:H, "", 0, 1)</f>
        <v>b5bc5bd4-194b-41ab-8e3f-c45f25c028d0</v>
      </c>
      <c r="N97" s="16"/>
      <c r="O97" s="16" t="str">
        <f t="array" ref="O97">XLOOKUP(N97, RoleMaster!E:E, RoleMaster!H:H, "", 0, 1)</f>
        <v/>
      </c>
      <c r="P97" s="26" t="s">
        <v>405</v>
      </c>
      <c r="Q97" s="16" t="str">
        <f t="array" ref="Q97">XLOOKUP(P97, RoleMaster!E:E, RoleMaster!H:H, "", 0, 1)</f>
        <v>4313bbc5-41fb-44dc-929a-99e224446525</v>
      </c>
      <c r="R97" s="43"/>
      <c r="S97" s="43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</row>
    <row r="98">
      <c r="A98" s="18">
        <v>308961.0</v>
      </c>
      <c r="B98" s="16"/>
      <c r="C98" s="16" t="str">
        <f t="array" ref="C98">XLOOKUP(B98, RoleMaster!E:E, RoleMaster!H:H, "", 0, 1)</f>
        <v/>
      </c>
      <c r="D98" s="26" t="s">
        <v>406</v>
      </c>
      <c r="E98" s="16" t="str">
        <f t="array" ref="E98">XLOOKUP(D98, RoleMaster!E:E, RoleMaster!H:H, "", 0, 1)</f>
        <v>aea7ed55-e968-4172-83c7-16f869b186ae</v>
      </c>
      <c r="F98" s="16"/>
      <c r="G98" s="18" t="str">
        <f t="array" ref="G98">XLOOKUP(F98, RoleMaster!E:E, RoleMaster!H:H, "", 0, 1)</f>
        <v/>
      </c>
      <c r="H98" s="26" t="s">
        <v>408</v>
      </c>
      <c r="I98" s="16" t="str">
        <f t="array" ref="I98">XLOOKUP(H98, RoleMaster!E:E, RoleMaster!H:H, "", 0, 1)</f>
        <v>866c9d0d-4f6a-4ca6-b352-9e186b2e8478</v>
      </c>
      <c r="J98" s="16"/>
      <c r="K98" s="16" t="str">
        <f t="array" ref="K98">XLOOKUP(J98, RoleMaster!E:E, RoleMaster!H:H, "", 0, 1)</f>
        <v/>
      </c>
      <c r="L98" s="26" t="s">
        <v>404</v>
      </c>
      <c r="M98" s="16" t="str">
        <f t="array" ref="M98">XLOOKUP(L98, RoleMaster!E:E, RoleMaster!H:H, "", 0, 1)</f>
        <v>b5bc5bd4-194b-41ab-8e3f-c45f25c028d0</v>
      </c>
      <c r="N98" s="16"/>
      <c r="O98" s="16" t="str">
        <f t="array" ref="O98">XLOOKUP(N98, RoleMaster!E:E, RoleMaster!H:H, "", 0, 1)</f>
        <v/>
      </c>
      <c r="P98" s="26" t="s">
        <v>405</v>
      </c>
      <c r="Q98" s="16" t="str">
        <f t="array" ref="Q98">XLOOKUP(P98, RoleMaster!E:E, RoleMaster!H:H, "", 0, 1)</f>
        <v>4313bbc5-41fb-44dc-929a-99e224446525</v>
      </c>
      <c r="R98" s="43"/>
      <c r="S98" s="43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</row>
    <row r="99">
      <c r="A99" s="18">
        <v>308972.0</v>
      </c>
      <c r="B99" s="16"/>
      <c r="C99" s="16" t="str">
        <f t="array" ref="C99">XLOOKUP(B99, RoleMaster!E:E, RoleMaster!H:H, "", 0, 1)</f>
        <v/>
      </c>
      <c r="D99" s="26" t="s">
        <v>406</v>
      </c>
      <c r="E99" s="16" t="str">
        <f t="array" ref="E99">XLOOKUP(D99, RoleMaster!E:E, RoleMaster!H:H, "", 0, 1)</f>
        <v>aea7ed55-e968-4172-83c7-16f869b186ae</v>
      </c>
      <c r="F99" s="16"/>
      <c r="G99" s="18" t="str">
        <f t="array" ref="G99">XLOOKUP(F99, RoleMaster!E:E, RoleMaster!H:H, "", 0, 1)</f>
        <v/>
      </c>
      <c r="H99" s="26" t="s">
        <v>408</v>
      </c>
      <c r="I99" s="16" t="str">
        <f t="array" ref="I99">XLOOKUP(H99, RoleMaster!E:E, RoleMaster!H:H, "", 0, 1)</f>
        <v>866c9d0d-4f6a-4ca6-b352-9e186b2e8478</v>
      </c>
      <c r="J99" s="16"/>
      <c r="K99" s="16" t="str">
        <f t="array" ref="K99">XLOOKUP(J99, RoleMaster!E:E, RoleMaster!H:H, "", 0, 1)</f>
        <v/>
      </c>
      <c r="L99" s="26" t="s">
        <v>404</v>
      </c>
      <c r="M99" s="16" t="str">
        <f t="array" ref="M99">XLOOKUP(L99, RoleMaster!E:E, RoleMaster!H:H, "", 0, 1)</f>
        <v>b5bc5bd4-194b-41ab-8e3f-c45f25c028d0</v>
      </c>
      <c r="N99" s="16"/>
      <c r="O99" s="16" t="str">
        <f t="array" ref="O99">XLOOKUP(N99, RoleMaster!E:E, RoleMaster!H:H, "", 0, 1)</f>
        <v/>
      </c>
      <c r="P99" s="26" t="s">
        <v>405</v>
      </c>
      <c r="Q99" s="16" t="str">
        <f t="array" ref="Q99">XLOOKUP(P99, RoleMaster!E:E, RoleMaster!H:H, "", 0, 1)</f>
        <v>4313bbc5-41fb-44dc-929a-99e224446525</v>
      </c>
      <c r="R99" s="43"/>
      <c r="S99" s="43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</row>
    <row r="100">
      <c r="A100" s="18">
        <v>309018.0</v>
      </c>
      <c r="B100" s="16"/>
      <c r="C100" s="16" t="str">
        <f t="array" ref="C100">XLOOKUP(B100, RoleMaster!E:E, RoleMaster!H:H, "", 0, 1)</f>
        <v/>
      </c>
      <c r="D100" s="26" t="s">
        <v>406</v>
      </c>
      <c r="E100" s="16" t="str">
        <f t="array" ref="E100">XLOOKUP(D100, RoleMaster!E:E, RoleMaster!H:H, "", 0, 1)</f>
        <v>aea7ed55-e968-4172-83c7-16f869b186ae</v>
      </c>
      <c r="F100" s="16"/>
      <c r="G100" s="18" t="str">
        <f t="array" ref="G100">XLOOKUP(F100, RoleMaster!E:E, RoleMaster!H:H, "", 0, 1)</f>
        <v/>
      </c>
      <c r="H100" s="26" t="s">
        <v>408</v>
      </c>
      <c r="I100" s="16" t="str">
        <f t="array" ref="I100">XLOOKUP(H100, RoleMaster!E:E, RoleMaster!H:H, "", 0, 1)</f>
        <v>866c9d0d-4f6a-4ca6-b352-9e186b2e8478</v>
      </c>
      <c r="J100" s="16"/>
      <c r="K100" s="16" t="str">
        <f t="array" ref="K100">XLOOKUP(J100, RoleMaster!E:E, RoleMaster!H:H, "", 0, 1)</f>
        <v/>
      </c>
      <c r="L100" s="26" t="s">
        <v>404</v>
      </c>
      <c r="M100" s="16" t="str">
        <f t="array" ref="M100">XLOOKUP(L100, RoleMaster!E:E, RoleMaster!H:H, "", 0, 1)</f>
        <v>b5bc5bd4-194b-41ab-8e3f-c45f25c028d0</v>
      </c>
      <c r="N100" s="16"/>
      <c r="O100" s="16" t="str">
        <f t="array" ref="O100">XLOOKUP(N100, RoleMaster!E:E, RoleMaster!H:H, "", 0, 1)</f>
        <v/>
      </c>
      <c r="P100" s="26" t="s">
        <v>405</v>
      </c>
      <c r="Q100" s="16" t="str">
        <f t="array" ref="Q100">XLOOKUP(P100, RoleMaster!E:E, RoleMaster!H:H, "", 0, 1)</f>
        <v>4313bbc5-41fb-44dc-929a-99e224446525</v>
      </c>
      <c r="R100" s="43"/>
      <c r="S100" s="43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</row>
    <row r="101">
      <c r="A101" s="18">
        <v>309034.0</v>
      </c>
      <c r="B101" s="16"/>
      <c r="C101" s="16" t="str">
        <f t="array" ref="C101">XLOOKUP(B101, RoleMaster!E:E, RoleMaster!H:H, "", 0, 1)</f>
        <v/>
      </c>
      <c r="D101" s="26" t="s">
        <v>406</v>
      </c>
      <c r="E101" s="16" t="str">
        <f t="array" ref="E101">XLOOKUP(D101, RoleMaster!E:E, RoleMaster!H:H, "", 0, 1)</f>
        <v>aea7ed55-e968-4172-83c7-16f869b186ae</v>
      </c>
      <c r="F101" s="16"/>
      <c r="G101" s="18" t="str">
        <f t="array" ref="G101">XLOOKUP(F101, RoleMaster!E:E, RoleMaster!H:H, "", 0, 1)</f>
        <v/>
      </c>
      <c r="H101" s="26" t="s">
        <v>408</v>
      </c>
      <c r="I101" s="16" t="str">
        <f t="array" ref="I101">XLOOKUP(H101, RoleMaster!E:E, RoleMaster!H:H, "", 0, 1)</f>
        <v>866c9d0d-4f6a-4ca6-b352-9e186b2e8478</v>
      </c>
      <c r="J101" s="16"/>
      <c r="K101" s="16" t="str">
        <f t="array" ref="K101">XLOOKUP(J101, RoleMaster!E:E, RoleMaster!H:H, "", 0, 1)</f>
        <v/>
      </c>
      <c r="L101" s="26" t="s">
        <v>404</v>
      </c>
      <c r="M101" s="16" t="str">
        <f t="array" ref="M101">XLOOKUP(L101, RoleMaster!E:E, RoleMaster!H:H, "", 0, 1)</f>
        <v>b5bc5bd4-194b-41ab-8e3f-c45f25c028d0</v>
      </c>
      <c r="N101" s="16"/>
      <c r="O101" s="16" t="str">
        <f t="array" ref="O101">XLOOKUP(N101, RoleMaster!E:E, RoleMaster!H:H, "", 0, 1)</f>
        <v/>
      </c>
      <c r="P101" s="26" t="s">
        <v>405</v>
      </c>
      <c r="Q101" s="16" t="str">
        <f t="array" ref="Q101">XLOOKUP(P101, RoleMaster!E:E, RoleMaster!H:H, "", 0, 1)</f>
        <v>4313bbc5-41fb-44dc-929a-99e224446525</v>
      </c>
      <c r="R101" s="43"/>
      <c r="S101" s="43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</row>
    <row r="102">
      <c r="A102" s="18">
        <v>309040.0</v>
      </c>
      <c r="B102" s="16"/>
      <c r="C102" s="16" t="str">
        <f t="array" ref="C102">XLOOKUP(B102, RoleMaster!E:E, RoleMaster!H:H, "", 0, 1)</f>
        <v/>
      </c>
      <c r="D102" s="26" t="s">
        <v>406</v>
      </c>
      <c r="E102" s="16" t="str">
        <f t="array" ref="E102">XLOOKUP(D102, RoleMaster!E:E, RoleMaster!H:H, "", 0, 1)</f>
        <v>aea7ed55-e968-4172-83c7-16f869b186ae</v>
      </c>
      <c r="F102" s="16"/>
      <c r="G102" s="18" t="str">
        <f t="array" ref="G102">XLOOKUP(F102, RoleMaster!E:E, RoleMaster!H:H, "", 0, 1)</f>
        <v/>
      </c>
      <c r="H102" s="26" t="s">
        <v>408</v>
      </c>
      <c r="I102" s="16" t="str">
        <f t="array" ref="I102">XLOOKUP(H102, RoleMaster!E:E, RoleMaster!H:H, "", 0, 1)</f>
        <v>866c9d0d-4f6a-4ca6-b352-9e186b2e8478</v>
      </c>
      <c r="J102" s="16"/>
      <c r="K102" s="16" t="str">
        <f t="array" ref="K102">XLOOKUP(J102, RoleMaster!E:E, RoleMaster!H:H, "", 0, 1)</f>
        <v/>
      </c>
      <c r="L102" s="26" t="s">
        <v>404</v>
      </c>
      <c r="M102" s="16" t="str">
        <f t="array" ref="M102">XLOOKUP(L102, RoleMaster!E:E, RoleMaster!H:H, "", 0, 1)</f>
        <v>b5bc5bd4-194b-41ab-8e3f-c45f25c028d0</v>
      </c>
      <c r="N102" s="16"/>
      <c r="O102" s="16" t="str">
        <f t="array" ref="O102">XLOOKUP(N102, RoleMaster!E:E, RoleMaster!H:H, "", 0, 1)</f>
        <v/>
      </c>
      <c r="P102" s="26" t="s">
        <v>405</v>
      </c>
      <c r="Q102" s="16" t="str">
        <f t="array" ref="Q102">XLOOKUP(P102, RoleMaster!E:E, RoleMaster!H:H, "", 0, 1)</f>
        <v>4313bbc5-41fb-44dc-929a-99e224446525</v>
      </c>
      <c r="R102" s="43"/>
      <c r="S102" s="43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</row>
    <row r="103">
      <c r="A103" s="18">
        <v>309041.0</v>
      </c>
      <c r="B103" s="16"/>
      <c r="C103" s="16" t="str">
        <f t="array" ref="C103">XLOOKUP(B103, RoleMaster!E:E, RoleMaster!H:H, "", 0, 1)</f>
        <v/>
      </c>
      <c r="D103" s="26" t="s">
        <v>406</v>
      </c>
      <c r="E103" s="16" t="str">
        <f t="array" ref="E103">XLOOKUP(D103, RoleMaster!E:E, RoleMaster!H:H, "", 0, 1)</f>
        <v>aea7ed55-e968-4172-83c7-16f869b186ae</v>
      </c>
      <c r="F103" s="16"/>
      <c r="G103" s="18" t="str">
        <f t="array" ref="G103">XLOOKUP(F103, RoleMaster!E:E, RoleMaster!H:H, "", 0, 1)</f>
        <v/>
      </c>
      <c r="H103" s="26" t="s">
        <v>408</v>
      </c>
      <c r="I103" s="16" t="str">
        <f t="array" ref="I103">XLOOKUP(H103, RoleMaster!E:E, RoleMaster!H:H, "", 0, 1)</f>
        <v>866c9d0d-4f6a-4ca6-b352-9e186b2e8478</v>
      </c>
      <c r="J103" s="16"/>
      <c r="K103" s="16" t="str">
        <f t="array" ref="K103">XLOOKUP(J103, RoleMaster!E:E, RoleMaster!H:H, "", 0, 1)</f>
        <v/>
      </c>
      <c r="L103" s="26" t="s">
        <v>404</v>
      </c>
      <c r="M103" s="16" t="str">
        <f t="array" ref="M103">XLOOKUP(L103, RoleMaster!E:E, RoleMaster!H:H, "", 0, 1)</f>
        <v>b5bc5bd4-194b-41ab-8e3f-c45f25c028d0</v>
      </c>
      <c r="N103" s="16"/>
      <c r="O103" s="16" t="str">
        <f t="array" ref="O103">XLOOKUP(N103, RoleMaster!E:E, RoleMaster!H:H, "", 0, 1)</f>
        <v/>
      </c>
      <c r="P103" s="26" t="s">
        <v>405</v>
      </c>
      <c r="Q103" s="16" t="str">
        <f t="array" ref="Q103">XLOOKUP(P103, RoleMaster!E:E, RoleMaster!H:H, "", 0, 1)</f>
        <v>4313bbc5-41fb-44dc-929a-99e224446525</v>
      </c>
      <c r="R103" s="43"/>
      <c r="S103" s="43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</row>
    <row r="104">
      <c r="A104" s="18">
        <v>309095.0</v>
      </c>
      <c r="B104" s="16"/>
      <c r="C104" s="16" t="str">
        <f t="array" ref="C104">XLOOKUP(B104, RoleMaster!E:E, RoleMaster!H:H, "", 0, 1)</f>
        <v/>
      </c>
      <c r="D104" s="26" t="s">
        <v>406</v>
      </c>
      <c r="E104" s="16" t="str">
        <f t="array" ref="E104">XLOOKUP(D104, RoleMaster!E:E, RoleMaster!H:H, "", 0, 1)</f>
        <v>aea7ed55-e968-4172-83c7-16f869b186ae</v>
      </c>
      <c r="F104" s="16"/>
      <c r="G104" s="18" t="str">
        <f t="array" ref="G104">XLOOKUP(F104, RoleMaster!E:E, RoleMaster!H:H, "", 0, 1)</f>
        <v/>
      </c>
      <c r="H104" s="26" t="s">
        <v>408</v>
      </c>
      <c r="I104" s="16" t="str">
        <f t="array" ref="I104">XLOOKUP(H104, RoleMaster!E:E, RoleMaster!H:H, "", 0, 1)</f>
        <v>866c9d0d-4f6a-4ca6-b352-9e186b2e8478</v>
      </c>
      <c r="J104" s="16"/>
      <c r="K104" s="16" t="str">
        <f t="array" ref="K104">XLOOKUP(J104, RoleMaster!E:E, RoleMaster!H:H, "", 0, 1)</f>
        <v/>
      </c>
      <c r="L104" s="26" t="s">
        <v>404</v>
      </c>
      <c r="M104" s="16" t="str">
        <f t="array" ref="M104">XLOOKUP(L104, RoleMaster!E:E, RoleMaster!H:H, "", 0, 1)</f>
        <v>b5bc5bd4-194b-41ab-8e3f-c45f25c028d0</v>
      </c>
      <c r="N104" s="16"/>
      <c r="O104" s="16" t="str">
        <f t="array" ref="O104">XLOOKUP(N104, RoleMaster!E:E, RoleMaster!H:H, "", 0, 1)</f>
        <v/>
      </c>
      <c r="P104" s="26" t="s">
        <v>405</v>
      </c>
      <c r="Q104" s="16" t="str">
        <f t="array" ref="Q104">XLOOKUP(P104, RoleMaster!E:E, RoleMaster!H:H, "", 0, 1)</f>
        <v>4313bbc5-41fb-44dc-929a-99e224446525</v>
      </c>
      <c r="R104" s="43"/>
      <c r="S104" s="43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</row>
    <row r="105">
      <c r="A105" s="18">
        <v>309114.0</v>
      </c>
      <c r="B105" s="16"/>
      <c r="C105" s="16" t="str">
        <f t="array" ref="C105">XLOOKUP(B105, RoleMaster!E:E, RoleMaster!H:H, "", 0, 1)</f>
        <v/>
      </c>
      <c r="D105" s="26" t="s">
        <v>406</v>
      </c>
      <c r="E105" s="16" t="str">
        <f t="array" ref="E105">XLOOKUP(D105, RoleMaster!E:E, RoleMaster!H:H, "", 0, 1)</f>
        <v>aea7ed55-e968-4172-83c7-16f869b186ae</v>
      </c>
      <c r="F105" s="16"/>
      <c r="G105" s="18" t="str">
        <f t="array" ref="G105">XLOOKUP(F105, RoleMaster!E:E, RoleMaster!H:H, "", 0, 1)</f>
        <v/>
      </c>
      <c r="H105" s="26" t="s">
        <v>408</v>
      </c>
      <c r="I105" s="16" t="str">
        <f t="array" ref="I105">XLOOKUP(H105, RoleMaster!E:E, RoleMaster!H:H, "", 0, 1)</f>
        <v>866c9d0d-4f6a-4ca6-b352-9e186b2e8478</v>
      </c>
      <c r="J105" s="16"/>
      <c r="K105" s="16" t="str">
        <f t="array" ref="K105">XLOOKUP(J105, RoleMaster!E:E, RoleMaster!H:H, "", 0, 1)</f>
        <v/>
      </c>
      <c r="L105" s="26" t="s">
        <v>404</v>
      </c>
      <c r="M105" s="16" t="str">
        <f t="array" ref="M105">XLOOKUP(L105, RoleMaster!E:E, RoleMaster!H:H, "", 0, 1)</f>
        <v>b5bc5bd4-194b-41ab-8e3f-c45f25c028d0</v>
      </c>
      <c r="N105" s="16"/>
      <c r="O105" s="16" t="str">
        <f t="array" ref="O105">XLOOKUP(N105, RoleMaster!E:E, RoleMaster!H:H, "", 0, 1)</f>
        <v/>
      </c>
      <c r="P105" s="26" t="s">
        <v>405</v>
      </c>
      <c r="Q105" s="16" t="str">
        <f t="array" ref="Q105">XLOOKUP(P105, RoleMaster!E:E, RoleMaster!H:H, "", 0, 1)</f>
        <v>4313bbc5-41fb-44dc-929a-99e224446525</v>
      </c>
      <c r="R105" s="43"/>
      <c r="S105" s="43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</row>
    <row r="106">
      <c r="A106" s="18">
        <v>309116.0</v>
      </c>
      <c r="B106" s="16"/>
      <c r="C106" s="16" t="str">
        <f t="array" ref="C106">XLOOKUP(B106, RoleMaster!E:E, RoleMaster!H:H, "", 0, 1)</f>
        <v/>
      </c>
      <c r="D106" s="26" t="s">
        <v>406</v>
      </c>
      <c r="E106" s="16" t="str">
        <f t="array" ref="E106">XLOOKUP(D106, RoleMaster!E:E, RoleMaster!H:H, "", 0, 1)</f>
        <v>aea7ed55-e968-4172-83c7-16f869b186ae</v>
      </c>
      <c r="F106" s="16"/>
      <c r="G106" s="18" t="str">
        <f t="array" ref="G106">XLOOKUP(F106, RoleMaster!E:E, RoleMaster!H:H, "", 0, 1)</f>
        <v/>
      </c>
      <c r="H106" s="26" t="s">
        <v>408</v>
      </c>
      <c r="I106" s="16" t="str">
        <f t="array" ref="I106">XLOOKUP(H106, RoleMaster!E:E, RoleMaster!H:H, "", 0, 1)</f>
        <v>866c9d0d-4f6a-4ca6-b352-9e186b2e8478</v>
      </c>
      <c r="J106" s="16"/>
      <c r="K106" s="16" t="str">
        <f t="array" ref="K106">XLOOKUP(J106, RoleMaster!E:E, RoleMaster!H:H, "", 0, 1)</f>
        <v/>
      </c>
      <c r="L106" s="26" t="s">
        <v>404</v>
      </c>
      <c r="M106" s="16" t="str">
        <f t="array" ref="M106">XLOOKUP(L106, RoleMaster!E:E, RoleMaster!H:H, "", 0, 1)</f>
        <v>b5bc5bd4-194b-41ab-8e3f-c45f25c028d0</v>
      </c>
      <c r="N106" s="16"/>
      <c r="O106" s="16" t="str">
        <f t="array" ref="O106">XLOOKUP(N106, RoleMaster!E:E, RoleMaster!H:H, "", 0, 1)</f>
        <v/>
      </c>
      <c r="P106" s="26" t="s">
        <v>405</v>
      </c>
      <c r="Q106" s="16" t="str">
        <f t="array" ref="Q106">XLOOKUP(P106, RoleMaster!E:E, RoleMaster!H:H, "", 0, 1)</f>
        <v>4313bbc5-41fb-44dc-929a-99e224446525</v>
      </c>
      <c r="R106" s="43"/>
      <c r="S106" s="43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</row>
    <row r="107">
      <c r="A107" s="18">
        <v>309144.0</v>
      </c>
      <c r="B107" s="16"/>
      <c r="C107" s="16" t="str">
        <f t="array" ref="C107">XLOOKUP(B107, RoleMaster!E:E, RoleMaster!H:H, "", 0, 1)</f>
        <v/>
      </c>
      <c r="D107" s="26" t="s">
        <v>406</v>
      </c>
      <c r="E107" s="16" t="str">
        <f t="array" ref="E107">XLOOKUP(D107, RoleMaster!E:E, RoleMaster!H:H, "", 0, 1)</f>
        <v>aea7ed55-e968-4172-83c7-16f869b186ae</v>
      </c>
      <c r="F107" s="16"/>
      <c r="G107" s="18" t="str">
        <f t="array" ref="G107">XLOOKUP(F107, RoleMaster!E:E, RoleMaster!H:H, "", 0, 1)</f>
        <v/>
      </c>
      <c r="H107" s="26" t="s">
        <v>408</v>
      </c>
      <c r="I107" s="16" t="str">
        <f t="array" ref="I107">XLOOKUP(H107, RoleMaster!E:E, RoleMaster!H:H, "", 0, 1)</f>
        <v>866c9d0d-4f6a-4ca6-b352-9e186b2e8478</v>
      </c>
      <c r="J107" s="16"/>
      <c r="K107" s="16" t="str">
        <f t="array" ref="K107">XLOOKUP(J107, RoleMaster!E:E, RoleMaster!H:H, "", 0, 1)</f>
        <v/>
      </c>
      <c r="L107" s="26" t="s">
        <v>404</v>
      </c>
      <c r="M107" s="16" t="str">
        <f t="array" ref="M107">XLOOKUP(L107, RoleMaster!E:E, RoleMaster!H:H, "", 0, 1)</f>
        <v>b5bc5bd4-194b-41ab-8e3f-c45f25c028d0</v>
      </c>
      <c r="N107" s="16"/>
      <c r="O107" s="16" t="str">
        <f t="array" ref="O107">XLOOKUP(N107, RoleMaster!E:E, RoleMaster!H:H, "", 0, 1)</f>
        <v/>
      </c>
      <c r="P107" s="26" t="s">
        <v>405</v>
      </c>
      <c r="Q107" s="16" t="str">
        <f t="array" ref="Q107">XLOOKUP(P107, RoleMaster!E:E, RoleMaster!H:H, "", 0, 1)</f>
        <v>4313bbc5-41fb-44dc-929a-99e224446525</v>
      </c>
      <c r="R107" s="43"/>
      <c r="S107" s="43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</row>
    <row r="108">
      <c r="A108" s="18">
        <v>309163.0</v>
      </c>
      <c r="B108" s="16"/>
      <c r="C108" s="16" t="str">
        <f t="array" ref="C108">XLOOKUP(B108, RoleMaster!E:E, RoleMaster!H:H, "", 0, 1)</f>
        <v/>
      </c>
      <c r="D108" s="26" t="s">
        <v>406</v>
      </c>
      <c r="E108" s="16" t="str">
        <f t="array" ref="E108">XLOOKUP(D108, RoleMaster!E:E, RoleMaster!H:H, "", 0, 1)</f>
        <v>aea7ed55-e968-4172-83c7-16f869b186ae</v>
      </c>
      <c r="F108" s="16"/>
      <c r="G108" s="18" t="str">
        <f t="array" ref="G108">XLOOKUP(F108, RoleMaster!E:E, RoleMaster!H:H, "", 0, 1)</f>
        <v/>
      </c>
      <c r="H108" s="26" t="s">
        <v>408</v>
      </c>
      <c r="I108" s="16" t="str">
        <f t="array" ref="I108">XLOOKUP(H108, RoleMaster!E:E, RoleMaster!H:H, "", 0, 1)</f>
        <v>866c9d0d-4f6a-4ca6-b352-9e186b2e8478</v>
      </c>
      <c r="J108" s="16"/>
      <c r="K108" s="16" t="str">
        <f t="array" ref="K108">XLOOKUP(J108, RoleMaster!E:E, RoleMaster!H:H, "", 0, 1)</f>
        <v/>
      </c>
      <c r="L108" s="26" t="s">
        <v>404</v>
      </c>
      <c r="M108" s="16" t="str">
        <f t="array" ref="M108">XLOOKUP(L108, RoleMaster!E:E, RoleMaster!H:H, "", 0, 1)</f>
        <v>b5bc5bd4-194b-41ab-8e3f-c45f25c028d0</v>
      </c>
      <c r="N108" s="16"/>
      <c r="O108" s="16" t="str">
        <f t="array" ref="O108">XLOOKUP(N108, RoleMaster!E:E, RoleMaster!H:H, "", 0, 1)</f>
        <v/>
      </c>
      <c r="P108" s="26" t="s">
        <v>405</v>
      </c>
      <c r="Q108" s="16" t="str">
        <f t="array" ref="Q108">XLOOKUP(P108, RoleMaster!E:E, RoleMaster!H:H, "", 0, 1)</f>
        <v>4313bbc5-41fb-44dc-929a-99e224446525</v>
      </c>
      <c r="R108" s="43"/>
      <c r="S108" s="43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</row>
    <row r="109">
      <c r="A109" s="18">
        <v>309189.0</v>
      </c>
      <c r="B109" s="16"/>
      <c r="C109" s="16" t="str">
        <f t="array" ref="C109">XLOOKUP(B109, RoleMaster!E:E, RoleMaster!H:H, "", 0, 1)</f>
        <v/>
      </c>
      <c r="D109" s="26" t="s">
        <v>406</v>
      </c>
      <c r="E109" s="16" t="str">
        <f t="array" ref="E109">XLOOKUP(D109, RoleMaster!E:E, RoleMaster!H:H, "", 0, 1)</f>
        <v>aea7ed55-e968-4172-83c7-16f869b186ae</v>
      </c>
      <c r="F109" s="16"/>
      <c r="G109" s="18" t="str">
        <f t="array" ref="G109">XLOOKUP(F109, RoleMaster!E:E, RoleMaster!H:H, "", 0, 1)</f>
        <v/>
      </c>
      <c r="H109" s="26" t="s">
        <v>408</v>
      </c>
      <c r="I109" s="16" t="str">
        <f t="array" ref="I109">XLOOKUP(H109, RoleMaster!E:E, RoleMaster!H:H, "", 0, 1)</f>
        <v>866c9d0d-4f6a-4ca6-b352-9e186b2e8478</v>
      </c>
      <c r="J109" s="16"/>
      <c r="K109" s="16" t="str">
        <f t="array" ref="K109">XLOOKUP(J109, RoleMaster!E:E, RoleMaster!H:H, "", 0, 1)</f>
        <v/>
      </c>
      <c r="L109" s="26" t="s">
        <v>404</v>
      </c>
      <c r="M109" s="16" t="str">
        <f t="array" ref="M109">XLOOKUP(L109, RoleMaster!E:E, RoleMaster!H:H, "", 0, 1)</f>
        <v>b5bc5bd4-194b-41ab-8e3f-c45f25c028d0</v>
      </c>
      <c r="N109" s="16"/>
      <c r="O109" s="16" t="str">
        <f t="array" ref="O109">XLOOKUP(N109, RoleMaster!E:E, RoleMaster!H:H, "", 0, 1)</f>
        <v/>
      </c>
      <c r="P109" s="26" t="s">
        <v>405</v>
      </c>
      <c r="Q109" s="16" t="str">
        <f t="array" ref="Q109">XLOOKUP(P109, RoleMaster!E:E, RoleMaster!H:H, "", 0, 1)</f>
        <v>4313bbc5-41fb-44dc-929a-99e224446525</v>
      </c>
      <c r="R109" s="43"/>
      <c r="S109" s="43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</row>
    <row r="110">
      <c r="A110" s="18">
        <v>309341.0</v>
      </c>
      <c r="B110" s="16"/>
      <c r="C110" s="16" t="str">
        <f t="array" ref="C110">XLOOKUP(B110, RoleMaster!E:E, RoleMaster!H:H, "", 0, 1)</f>
        <v/>
      </c>
      <c r="D110" s="26" t="s">
        <v>406</v>
      </c>
      <c r="E110" s="16" t="str">
        <f t="array" ref="E110">XLOOKUP(D110, RoleMaster!E:E, RoleMaster!H:H, "", 0, 1)</f>
        <v>aea7ed55-e968-4172-83c7-16f869b186ae</v>
      </c>
      <c r="F110" s="16"/>
      <c r="G110" s="18" t="str">
        <f t="array" ref="G110">XLOOKUP(F110, RoleMaster!E:E, RoleMaster!H:H, "", 0, 1)</f>
        <v/>
      </c>
      <c r="H110" s="26" t="s">
        <v>408</v>
      </c>
      <c r="I110" s="16" t="str">
        <f t="array" ref="I110">XLOOKUP(H110, RoleMaster!E:E, RoleMaster!H:H, "", 0, 1)</f>
        <v>866c9d0d-4f6a-4ca6-b352-9e186b2e8478</v>
      </c>
      <c r="J110" s="16"/>
      <c r="K110" s="16" t="str">
        <f t="array" ref="K110">XLOOKUP(J110, RoleMaster!E:E, RoleMaster!H:H, "", 0, 1)</f>
        <v/>
      </c>
      <c r="L110" s="26" t="s">
        <v>404</v>
      </c>
      <c r="M110" s="16" t="str">
        <f t="array" ref="M110">XLOOKUP(L110, RoleMaster!E:E, RoleMaster!H:H, "", 0, 1)</f>
        <v>b5bc5bd4-194b-41ab-8e3f-c45f25c028d0</v>
      </c>
      <c r="N110" s="16"/>
      <c r="O110" s="16" t="str">
        <f t="array" ref="O110">XLOOKUP(N110, RoleMaster!E:E, RoleMaster!H:H, "", 0, 1)</f>
        <v/>
      </c>
      <c r="P110" s="26" t="s">
        <v>405</v>
      </c>
      <c r="Q110" s="16" t="str">
        <f t="array" ref="Q110">XLOOKUP(P110, RoleMaster!E:E, RoleMaster!H:H, "", 0, 1)</f>
        <v>4313bbc5-41fb-44dc-929a-99e224446525</v>
      </c>
      <c r="R110" s="43"/>
      <c r="S110" s="43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</row>
    <row r="111">
      <c r="A111" s="18">
        <v>309349.0</v>
      </c>
      <c r="B111" s="16"/>
      <c r="C111" s="16" t="str">
        <f t="array" ref="C111">XLOOKUP(B111, RoleMaster!E:E, RoleMaster!H:H, "", 0, 1)</f>
        <v/>
      </c>
      <c r="D111" s="26" t="s">
        <v>406</v>
      </c>
      <c r="E111" s="16" t="str">
        <f t="array" ref="E111">XLOOKUP(D111, RoleMaster!E:E, RoleMaster!H:H, "", 0, 1)</f>
        <v>aea7ed55-e968-4172-83c7-16f869b186ae</v>
      </c>
      <c r="F111" s="16"/>
      <c r="G111" s="18" t="str">
        <f t="array" ref="G111">XLOOKUP(F111, RoleMaster!E:E, RoleMaster!H:H, "", 0, 1)</f>
        <v/>
      </c>
      <c r="H111" s="26" t="s">
        <v>408</v>
      </c>
      <c r="I111" s="16" t="str">
        <f t="array" ref="I111">XLOOKUP(H111, RoleMaster!E:E, RoleMaster!H:H, "", 0, 1)</f>
        <v>866c9d0d-4f6a-4ca6-b352-9e186b2e8478</v>
      </c>
      <c r="J111" s="16"/>
      <c r="K111" s="16" t="str">
        <f t="array" ref="K111">XLOOKUP(J111, RoleMaster!E:E, RoleMaster!H:H, "", 0, 1)</f>
        <v/>
      </c>
      <c r="L111" s="26" t="s">
        <v>404</v>
      </c>
      <c r="M111" s="16" t="str">
        <f t="array" ref="M111">XLOOKUP(L111, RoleMaster!E:E, RoleMaster!H:H, "", 0, 1)</f>
        <v>b5bc5bd4-194b-41ab-8e3f-c45f25c028d0</v>
      </c>
      <c r="N111" s="16"/>
      <c r="O111" s="16" t="str">
        <f t="array" ref="O111">XLOOKUP(N111, RoleMaster!E:E, RoleMaster!H:H, "", 0, 1)</f>
        <v/>
      </c>
      <c r="P111" s="26" t="s">
        <v>405</v>
      </c>
      <c r="Q111" s="16" t="str">
        <f t="array" ref="Q111">XLOOKUP(P111, RoleMaster!E:E, RoleMaster!H:H, "", 0, 1)</f>
        <v>4313bbc5-41fb-44dc-929a-99e224446525</v>
      </c>
      <c r="R111" s="43"/>
      <c r="S111" s="43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</row>
    <row r="112">
      <c r="A112" s="18">
        <v>309358.0</v>
      </c>
      <c r="B112" s="16"/>
      <c r="C112" s="16" t="str">
        <f t="array" ref="C112">XLOOKUP(B112, RoleMaster!E:E, RoleMaster!H:H, "", 0, 1)</f>
        <v/>
      </c>
      <c r="D112" s="26" t="s">
        <v>406</v>
      </c>
      <c r="E112" s="16" t="str">
        <f t="array" ref="E112">XLOOKUP(D112, RoleMaster!E:E, RoleMaster!H:H, "", 0, 1)</f>
        <v>aea7ed55-e968-4172-83c7-16f869b186ae</v>
      </c>
      <c r="F112" s="16"/>
      <c r="G112" s="18" t="str">
        <f t="array" ref="G112">XLOOKUP(F112, RoleMaster!E:E, RoleMaster!H:H, "", 0, 1)</f>
        <v/>
      </c>
      <c r="H112" s="26" t="s">
        <v>408</v>
      </c>
      <c r="I112" s="16" t="str">
        <f t="array" ref="I112">XLOOKUP(H112, RoleMaster!E:E, RoleMaster!H:H, "", 0, 1)</f>
        <v>866c9d0d-4f6a-4ca6-b352-9e186b2e8478</v>
      </c>
      <c r="J112" s="16"/>
      <c r="K112" s="16" t="str">
        <f t="array" ref="K112">XLOOKUP(J112, RoleMaster!E:E, RoleMaster!H:H, "", 0, 1)</f>
        <v/>
      </c>
      <c r="L112" s="26" t="s">
        <v>404</v>
      </c>
      <c r="M112" s="16" t="str">
        <f t="array" ref="M112">XLOOKUP(L112, RoleMaster!E:E, RoleMaster!H:H, "", 0, 1)</f>
        <v>b5bc5bd4-194b-41ab-8e3f-c45f25c028d0</v>
      </c>
      <c r="N112" s="16"/>
      <c r="O112" s="16" t="str">
        <f t="array" ref="O112">XLOOKUP(N112, RoleMaster!E:E, RoleMaster!H:H, "", 0, 1)</f>
        <v/>
      </c>
      <c r="P112" s="26" t="s">
        <v>405</v>
      </c>
      <c r="Q112" s="16" t="str">
        <f t="array" ref="Q112">XLOOKUP(P112, RoleMaster!E:E, RoleMaster!H:H, "", 0, 1)</f>
        <v>4313bbc5-41fb-44dc-929a-99e224446525</v>
      </c>
      <c r="R112" s="43"/>
      <c r="S112" s="43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</row>
    <row r="113">
      <c r="A113" s="18">
        <v>309359.0</v>
      </c>
      <c r="B113" s="16"/>
      <c r="C113" s="16" t="str">
        <f t="array" ref="C113">XLOOKUP(B113, RoleMaster!E:E, RoleMaster!H:H, "", 0, 1)</f>
        <v/>
      </c>
      <c r="D113" s="26" t="s">
        <v>406</v>
      </c>
      <c r="E113" s="16" t="str">
        <f t="array" ref="E113">XLOOKUP(D113, RoleMaster!E:E, RoleMaster!H:H, "", 0, 1)</f>
        <v>aea7ed55-e968-4172-83c7-16f869b186ae</v>
      </c>
      <c r="F113" s="16"/>
      <c r="G113" s="18" t="str">
        <f t="array" ref="G113">XLOOKUP(F113, RoleMaster!E:E, RoleMaster!H:H, "", 0, 1)</f>
        <v/>
      </c>
      <c r="H113" s="26" t="s">
        <v>408</v>
      </c>
      <c r="I113" s="16" t="str">
        <f t="array" ref="I113">XLOOKUP(H113, RoleMaster!E:E, RoleMaster!H:H, "", 0, 1)</f>
        <v>866c9d0d-4f6a-4ca6-b352-9e186b2e8478</v>
      </c>
      <c r="J113" s="16"/>
      <c r="K113" s="16" t="str">
        <f t="array" ref="K113">XLOOKUP(J113, RoleMaster!E:E, RoleMaster!H:H, "", 0, 1)</f>
        <v/>
      </c>
      <c r="L113" s="26" t="s">
        <v>404</v>
      </c>
      <c r="M113" s="16" t="str">
        <f t="array" ref="M113">XLOOKUP(L113, RoleMaster!E:E, RoleMaster!H:H, "", 0, 1)</f>
        <v>b5bc5bd4-194b-41ab-8e3f-c45f25c028d0</v>
      </c>
      <c r="N113" s="16"/>
      <c r="O113" s="16" t="str">
        <f t="array" ref="O113">XLOOKUP(N113, RoleMaster!E:E, RoleMaster!H:H, "", 0, 1)</f>
        <v/>
      </c>
      <c r="P113" s="26" t="s">
        <v>405</v>
      </c>
      <c r="Q113" s="16" t="str">
        <f t="array" ref="Q113">XLOOKUP(P113, RoleMaster!E:E, RoleMaster!H:H, "", 0, 1)</f>
        <v>4313bbc5-41fb-44dc-929a-99e224446525</v>
      </c>
      <c r="R113" s="43"/>
      <c r="S113" s="43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</row>
    <row r="114">
      <c r="A114" s="18">
        <v>309501.0</v>
      </c>
      <c r="B114" s="26" t="s">
        <v>400</v>
      </c>
      <c r="C114" s="16" t="str">
        <f t="array" ref="C114">XLOOKUP(B114, RoleMaster!E:E, RoleMaster!H:H, "", 0, 1)</f>
        <v>909fe744-64e1-4430-af94-29049e4d5d61</v>
      </c>
      <c r="D114" s="26" t="s">
        <v>406</v>
      </c>
      <c r="E114" s="16" t="str">
        <f t="array" ref="E114">XLOOKUP(D114, RoleMaster!E:E, RoleMaster!H:H, "", 0, 1)</f>
        <v>aea7ed55-e968-4172-83c7-16f869b186ae</v>
      </c>
      <c r="F114" s="16"/>
      <c r="G114" s="18" t="str">
        <f t="array" ref="G114">XLOOKUP(F114, RoleMaster!E:E, RoleMaster!H:H, "", 0, 1)</f>
        <v/>
      </c>
      <c r="H114" s="26" t="s">
        <v>408</v>
      </c>
      <c r="I114" s="16" t="str">
        <f t="array" ref="I114">XLOOKUP(H114, RoleMaster!E:E, RoleMaster!H:H, "", 0, 1)</f>
        <v>866c9d0d-4f6a-4ca6-b352-9e186b2e8478</v>
      </c>
      <c r="J114" s="16"/>
      <c r="K114" s="16" t="str">
        <f t="array" ref="K114">XLOOKUP(J114, RoleMaster!E:E, RoleMaster!H:H, "", 0, 1)</f>
        <v/>
      </c>
      <c r="L114" s="26" t="s">
        <v>404</v>
      </c>
      <c r="M114" s="16" t="str">
        <f t="array" ref="M114">XLOOKUP(L114, RoleMaster!E:E, RoleMaster!H:H, "", 0, 1)</f>
        <v>b5bc5bd4-194b-41ab-8e3f-c45f25c028d0</v>
      </c>
      <c r="N114" s="16"/>
      <c r="O114" s="16" t="str">
        <f t="array" ref="O114">XLOOKUP(N114, RoleMaster!E:E, RoleMaster!H:H, "", 0, 1)</f>
        <v/>
      </c>
      <c r="P114" s="26" t="s">
        <v>405</v>
      </c>
      <c r="Q114" s="16" t="str">
        <f t="array" ref="Q114">XLOOKUP(P114, RoleMaster!E:E, RoleMaster!H:H, "", 0, 1)</f>
        <v>4313bbc5-41fb-44dc-929a-99e224446525</v>
      </c>
      <c r="R114" s="43"/>
      <c r="S114" s="43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</row>
    <row r="115">
      <c r="A115" s="18">
        <v>309588.0</v>
      </c>
      <c r="B115" s="16"/>
      <c r="C115" s="16" t="str">
        <f t="array" ref="C115">XLOOKUP(B115, RoleMaster!E:E, RoleMaster!H:H, "", 0, 1)</f>
        <v/>
      </c>
      <c r="D115" s="26" t="s">
        <v>406</v>
      </c>
      <c r="E115" s="16" t="str">
        <f t="array" ref="E115">XLOOKUP(D115, RoleMaster!E:E, RoleMaster!H:H, "", 0, 1)</f>
        <v>aea7ed55-e968-4172-83c7-16f869b186ae</v>
      </c>
      <c r="F115" s="16"/>
      <c r="G115" s="18" t="str">
        <f t="array" ref="G115">XLOOKUP(F115, RoleMaster!E:E, RoleMaster!H:H, "", 0, 1)</f>
        <v/>
      </c>
      <c r="H115" s="26" t="s">
        <v>408</v>
      </c>
      <c r="I115" s="16" t="str">
        <f t="array" ref="I115">XLOOKUP(H115, RoleMaster!E:E, RoleMaster!H:H, "", 0, 1)</f>
        <v>866c9d0d-4f6a-4ca6-b352-9e186b2e8478</v>
      </c>
      <c r="J115" s="16"/>
      <c r="K115" s="16" t="str">
        <f t="array" ref="K115">XLOOKUP(J115, RoleMaster!E:E, RoleMaster!H:H, "", 0, 1)</f>
        <v/>
      </c>
      <c r="L115" s="26" t="s">
        <v>404</v>
      </c>
      <c r="M115" s="16" t="str">
        <f t="array" ref="M115">XLOOKUP(L115, RoleMaster!E:E, RoleMaster!H:H, "", 0, 1)</f>
        <v>b5bc5bd4-194b-41ab-8e3f-c45f25c028d0</v>
      </c>
      <c r="N115" s="16"/>
      <c r="O115" s="16" t="str">
        <f t="array" ref="O115">XLOOKUP(N115, RoleMaster!E:E, RoleMaster!H:H, "", 0, 1)</f>
        <v/>
      </c>
      <c r="P115" s="26" t="s">
        <v>405</v>
      </c>
      <c r="Q115" s="16" t="str">
        <f t="array" ref="Q115">XLOOKUP(P115, RoleMaster!E:E, RoleMaster!H:H, "", 0, 1)</f>
        <v>4313bbc5-41fb-44dc-929a-99e224446525</v>
      </c>
      <c r="R115" s="43"/>
      <c r="S115" s="43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</row>
    <row r="116">
      <c r="A116" s="18">
        <v>309589.0</v>
      </c>
      <c r="B116" s="16"/>
      <c r="C116" s="16" t="str">
        <f t="array" ref="C116">XLOOKUP(B116, RoleMaster!E:E, RoleMaster!H:H, "", 0, 1)</f>
        <v/>
      </c>
      <c r="D116" s="26" t="s">
        <v>406</v>
      </c>
      <c r="E116" s="16" t="str">
        <f t="array" ref="E116">XLOOKUP(D116, RoleMaster!E:E, RoleMaster!H:H, "", 0, 1)</f>
        <v>aea7ed55-e968-4172-83c7-16f869b186ae</v>
      </c>
      <c r="F116" s="16"/>
      <c r="G116" s="18" t="str">
        <f t="array" ref="G116">XLOOKUP(F116, RoleMaster!E:E, RoleMaster!H:H, "", 0, 1)</f>
        <v/>
      </c>
      <c r="H116" s="26" t="s">
        <v>408</v>
      </c>
      <c r="I116" s="16" t="str">
        <f t="array" ref="I116">XLOOKUP(H116, RoleMaster!E:E, RoleMaster!H:H, "", 0, 1)</f>
        <v>866c9d0d-4f6a-4ca6-b352-9e186b2e8478</v>
      </c>
      <c r="J116" s="16"/>
      <c r="K116" s="16" t="str">
        <f t="array" ref="K116">XLOOKUP(J116, RoleMaster!E:E, RoleMaster!H:H, "", 0, 1)</f>
        <v/>
      </c>
      <c r="L116" s="26" t="s">
        <v>404</v>
      </c>
      <c r="M116" s="16" t="str">
        <f t="array" ref="M116">XLOOKUP(L116, RoleMaster!E:E, RoleMaster!H:H, "", 0, 1)</f>
        <v>b5bc5bd4-194b-41ab-8e3f-c45f25c028d0</v>
      </c>
      <c r="N116" s="16"/>
      <c r="O116" s="16" t="str">
        <f t="array" ref="O116">XLOOKUP(N116, RoleMaster!E:E, RoleMaster!H:H, "", 0, 1)</f>
        <v/>
      </c>
      <c r="P116" s="26" t="s">
        <v>405</v>
      </c>
      <c r="Q116" s="16" t="str">
        <f t="array" ref="Q116">XLOOKUP(P116, RoleMaster!E:E, RoleMaster!H:H, "", 0, 1)</f>
        <v>4313bbc5-41fb-44dc-929a-99e224446525</v>
      </c>
      <c r="R116" s="43"/>
      <c r="S116" s="43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</row>
    <row r="117">
      <c r="A117" s="18">
        <v>309609.0</v>
      </c>
      <c r="B117" s="16"/>
      <c r="C117" s="16" t="str">
        <f t="array" ref="C117">XLOOKUP(B117, RoleMaster!E:E, RoleMaster!H:H, "", 0, 1)</f>
        <v/>
      </c>
      <c r="D117" s="26" t="s">
        <v>406</v>
      </c>
      <c r="E117" s="16" t="str">
        <f t="array" ref="E117">XLOOKUP(D117, RoleMaster!E:E, RoleMaster!H:H, "", 0, 1)</f>
        <v>aea7ed55-e968-4172-83c7-16f869b186ae</v>
      </c>
      <c r="F117" s="16"/>
      <c r="G117" s="18" t="str">
        <f t="array" ref="G117">XLOOKUP(F117, RoleMaster!E:E, RoleMaster!H:H, "", 0, 1)</f>
        <v/>
      </c>
      <c r="H117" s="26" t="s">
        <v>408</v>
      </c>
      <c r="I117" s="16" t="str">
        <f t="array" ref="I117">XLOOKUP(H117, RoleMaster!E:E, RoleMaster!H:H, "", 0, 1)</f>
        <v>866c9d0d-4f6a-4ca6-b352-9e186b2e8478</v>
      </c>
      <c r="J117" s="16"/>
      <c r="K117" s="16" t="str">
        <f t="array" ref="K117">XLOOKUP(J117, RoleMaster!E:E, RoleMaster!H:H, "", 0, 1)</f>
        <v/>
      </c>
      <c r="L117" s="26" t="s">
        <v>404</v>
      </c>
      <c r="M117" s="16" t="str">
        <f t="array" ref="M117">XLOOKUP(L117, RoleMaster!E:E, RoleMaster!H:H, "", 0, 1)</f>
        <v>b5bc5bd4-194b-41ab-8e3f-c45f25c028d0</v>
      </c>
      <c r="N117" s="16"/>
      <c r="O117" s="16" t="str">
        <f t="array" ref="O117">XLOOKUP(N117, RoleMaster!E:E, RoleMaster!H:H, "", 0, 1)</f>
        <v/>
      </c>
      <c r="P117" s="26" t="s">
        <v>405</v>
      </c>
      <c r="Q117" s="16" t="str">
        <f t="array" ref="Q117">XLOOKUP(P117, RoleMaster!E:E, RoleMaster!H:H, "", 0, 1)</f>
        <v>4313bbc5-41fb-44dc-929a-99e224446525</v>
      </c>
      <c r="R117" s="43"/>
      <c r="S117" s="43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</row>
    <row r="118">
      <c r="A118" s="18">
        <v>309617.0</v>
      </c>
      <c r="B118" s="16"/>
      <c r="C118" s="16" t="str">
        <f t="array" ref="C118">XLOOKUP(B118, RoleMaster!E:E, RoleMaster!H:H, "", 0, 1)</f>
        <v/>
      </c>
      <c r="D118" s="26" t="s">
        <v>406</v>
      </c>
      <c r="E118" s="16" t="str">
        <f t="array" ref="E118">XLOOKUP(D118, RoleMaster!E:E, RoleMaster!H:H, "", 0, 1)</f>
        <v>aea7ed55-e968-4172-83c7-16f869b186ae</v>
      </c>
      <c r="F118" s="26" t="s">
        <v>403</v>
      </c>
      <c r="G118" s="18" t="str">
        <f t="array" ref="G118">XLOOKUP(F118, RoleMaster!E:E, RoleMaster!H:H, "", 0, 1)</f>
        <v>2615173f-0c73-47c2-9e5e-71c4134616de</v>
      </c>
      <c r="H118" s="26" t="s">
        <v>408</v>
      </c>
      <c r="I118" s="16" t="str">
        <f t="array" ref="I118">XLOOKUP(H118, RoleMaster!E:E, RoleMaster!H:H, "", 0, 1)</f>
        <v>866c9d0d-4f6a-4ca6-b352-9e186b2e8478</v>
      </c>
      <c r="J118" s="16"/>
      <c r="K118" s="16" t="str">
        <f t="array" ref="K118">XLOOKUP(J118, RoleMaster!E:E, RoleMaster!H:H, "", 0, 1)</f>
        <v/>
      </c>
      <c r="L118" s="26" t="s">
        <v>404</v>
      </c>
      <c r="M118" s="16" t="str">
        <f t="array" ref="M118">XLOOKUP(L118, RoleMaster!E:E, RoleMaster!H:H, "", 0, 1)</f>
        <v>b5bc5bd4-194b-41ab-8e3f-c45f25c028d0</v>
      </c>
      <c r="N118" s="16"/>
      <c r="O118" s="16" t="str">
        <f t="array" ref="O118">XLOOKUP(N118, RoleMaster!E:E, RoleMaster!H:H, "", 0, 1)</f>
        <v/>
      </c>
      <c r="P118" s="26" t="s">
        <v>405</v>
      </c>
      <c r="Q118" s="16" t="str">
        <f t="array" ref="Q118">XLOOKUP(P118, RoleMaster!E:E, RoleMaster!H:H, "", 0, 1)</f>
        <v>4313bbc5-41fb-44dc-929a-99e224446525</v>
      </c>
      <c r="R118" s="43"/>
      <c r="S118" s="43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</row>
    <row r="119">
      <c r="A119" s="18">
        <v>309676.0</v>
      </c>
      <c r="B119" s="26" t="s">
        <v>400</v>
      </c>
      <c r="C119" s="16" t="str">
        <f t="array" ref="C119">XLOOKUP(B119, RoleMaster!E:E, RoleMaster!H:H, "", 0, 1)</f>
        <v>909fe744-64e1-4430-af94-29049e4d5d61</v>
      </c>
      <c r="D119" s="26" t="s">
        <v>406</v>
      </c>
      <c r="E119" s="16" t="str">
        <f t="array" ref="E119">XLOOKUP(D119, RoleMaster!E:E, RoleMaster!H:H, "", 0, 1)</f>
        <v>aea7ed55-e968-4172-83c7-16f869b186ae</v>
      </c>
      <c r="F119" s="26" t="s">
        <v>403</v>
      </c>
      <c r="G119" s="18" t="str">
        <f t="array" ref="G119">XLOOKUP(F119, RoleMaster!E:E, RoleMaster!H:H, "", 0, 1)</f>
        <v>2615173f-0c73-47c2-9e5e-71c4134616de</v>
      </c>
      <c r="H119" s="26" t="s">
        <v>408</v>
      </c>
      <c r="I119" s="16" t="str">
        <f t="array" ref="I119">XLOOKUP(H119, RoleMaster!E:E, RoleMaster!H:H, "", 0, 1)</f>
        <v>866c9d0d-4f6a-4ca6-b352-9e186b2e8478</v>
      </c>
      <c r="J119" s="16"/>
      <c r="K119" s="16" t="str">
        <f t="array" ref="K119">XLOOKUP(J119, RoleMaster!E:E, RoleMaster!H:H, "", 0, 1)</f>
        <v/>
      </c>
      <c r="L119" s="26" t="s">
        <v>404</v>
      </c>
      <c r="M119" s="16" t="str">
        <f t="array" ref="M119">XLOOKUP(L119, RoleMaster!E:E, RoleMaster!H:H, "", 0, 1)</f>
        <v>b5bc5bd4-194b-41ab-8e3f-c45f25c028d0</v>
      </c>
      <c r="N119" s="16"/>
      <c r="O119" s="16" t="str">
        <f t="array" ref="O119">XLOOKUP(N119, RoleMaster!E:E, RoleMaster!H:H, "", 0, 1)</f>
        <v/>
      </c>
      <c r="P119" s="26" t="s">
        <v>405</v>
      </c>
      <c r="Q119" s="16" t="str">
        <f t="array" ref="Q119">XLOOKUP(P119, RoleMaster!E:E, RoleMaster!H:H, "", 0, 1)</f>
        <v>4313bbc5-41fb-44dc-929a-99e224446525</v>
      </c>
      <c r="R119" s="43"/>
      <c r="S119" s="43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</row>
    <row r="120">
      <c r="A120" s="18">
        <v>309736.0</v>
      </c>
      <c r="B120" s="16"/>
      <c r="C120" s="16" t="str">
        <f t="array" ref="C120">XLOOKUP(B120, RoleMaster!E:E, RoleMaster!H:H, "", 0, 1)</f>
        <v/>
      </c>
      <c r="D120" s="26" t="s">
        <v>406</v>
      </c>
      <c r="E120" s="16" t="str">
        <f t="array" ref="E120">XLOOKUP(D120, RoleMaster!E:E, RoleMaster!H:H, "", 0, 1)</f>
        <v>aea7ed55-e968-4172-83c7-16f869b186ae</v>
      </c>
      <c r="F120" s="16"/>
      <c r="G120" s="18" t="str">
        <f t="array" ref="G120">XLOOKUP(F120, RoleMaster!E:E, RoleMaster!H:H, "", 0, 1)</f>
        <v/>
      </c>
      <c r="H120" s="26" t="s">
        <v>408</v>
      </c>
      <c r="I120" s="16" t="str">
        <f t="array" ref="I120">XLOOKUP(H120, RoleMaster!E:E, RoleMaster!H:H, "", 0, 1)</f>
        <v>866c9d0d-4f6a-4ca6-b352-9e186b2e8478</v>
      </c>
      <c r="J120" s="16"/>
      <c r="K120" s="16" t="str">
        <f t="array" ref="K120">XLOOKUP(J120, RoleMaster!E:E, RoleMaster!H:H, "", 0, 1)</f>
        <v/>
      </c>
      <c r="L120" s="26" t="s">
        <v>404</v>
      </c>
      <c r="M120" s="16" t="str">
        <f t="array" ref="M120">XLOOKUP(L120, RoleMaster!E:E, RoleMaster!H:H, "", 0, 1)</f>
        <v>b5bc5bd4-194b-41ab-8e3f-c45f25c028d0</v>
      </c>
      <c r="N120" s="16"/>
      <c r="O120" s="16" t="str">
        <f t="array" ref="O120">XLOOKUP(N120, RoleMaster!E:E, RoleMaster!H:H, "", 0, 1)</f>
        <v/>
      </c>
      <c r="P120" s="26" t="s">
        <v>405</v>
      </c>
      <c r="Q120" s="16" t="str">
        <f t="array" ref="Q120">XLOOKUP(P120, RoleMaster!E:E, RoleMaster!H:H, "", 0, 1)</f>
        <v>4313bbc5-41fb-44dc-929a-99e224446525</v>
      </c>
      <c r="R120" s="43"/>
      <c r="S120" s="43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</row>
    <row r="121">
      <c r="A121" s="18">
        <v>309737.0</v>
      </c>
      <c r="B121" s="16"/>
      <c r="C121" s="16" t="str">
        <f t="array" ref="C121">XLOOKUP(B121, RoleMaster!E:E, RoleMaster!H:H, "", 0, 1)</f>
        <v/>
      </c>
      <c r="D121" s="26" t="s">
        <v>406</v>
      </c>
      <c r="E121" s="16" t="str">
        <f t="array" ref="E121">XLOOKUP(D121, RoleMaster!E:E, RoleMaster!H:H, "", 0, 1)</f>
        <v>aea7ed55-e968-4172-83c7-16f869b186ae</v>
      </c>
      <c r="F121" s="16"/>
      <c r="G121" s="18" t="str">
        <f t="array" ref="G121">XLOOKUP(F121, RoleMaster!E:E, RoleMaster!H:H, "", 0, 1)</f>
        <v/>
      </c>
      <c r="H121" s="26" t="s">
        <v>408</v>
      </c>
      <c r="I121" s="16" t="str">
        <f t="array" ref="I121">XLOOKUP(H121, RoleMaster!E:E, RoleMaster!H:H, "", 0, 1)</f>
        <v>866c9d0d-4f6a-4ca6-b352-9e186b2e8478</v>
      </c>
      <c r="J121" s="16"/>
      <c r="K121" s="16" t="str">
        <f t="array" ref="K121">XLOOKUP(J121, RoleMaster!E:E, RoleMaster!H:H, "", 0, 1)</f>
        <v/>
      </c>
      <c r="L121" s="26" t="s">
        <v>404</v>
      </c>
      <c r="M121" s="16" t="str">
        <f t="array" ref="M121">XLOOKUP(L121, RoleMaster!E:E, RoleMaster!H:H, "", 0, 1)</f>
        <v>b5bc5bd4-194b-41ab-8e3f-c45f25c028d0</v>
      </c>
      <c r="N121" s="16"/>
      <c r="O121" s="16" t="str">
        <f t="array" ref="O121">XLOOKUP(N121, RoleMaster!E:E, RoleMaster!H:H, "", 0, 1)</f>
        <v/>
      </c>
      <c r="P121" s="26" t="s">
        <v>405</v>
      </c>
      <c r="Q121" s="16" t="str">
        <f t="array" ref="Q121">XLOOKUP(P121, RoleMaster!E:E, RoleMaster!H:H, "", 0, 1)</f>
        <v>4313bbc5-41fb-44dc-929a-99e224446525</v>
      </c>
      <c r="R121" s="43"/>
      <c r="S121" s="43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</row>
    <row r="122">
      <c r="A122" s="18">
        <v>309741.0</v>
      </c>
      <c r="B122" s="16"/>
      <c r="C122" s="16" t="str">
        <f t="array" ref="C122">XLOOKUP(B122, RoleMaster!E:E, RoleMaster!H:H, "", 0, 1)</f>
        <v/>
      </c>
      <c r="D122" s="26" t="s">
        <v>406</v>
      </c>
      <c r="E122" s="16" t="str">
        <f t="array" ref="E122">XLOOKUP(D122, RoleMaster!E:E, RoleMaster!H:H, "", 0, 1)</f>
        <v>aea7ed55-e968-4172-83c7-16f869b186ae</v>
      </c>
      <c r="F122" s="16"/>
      <c r="G122" s="18" t="str">
        <f t="array" ref="G122">XLOOKUP(F122, RoleMaster!E:E, RoleMaster!H:H, "", 0, 1)</f>
        <v/>
      </c>
      <c r="H122" s="26" t="s">
        <v>408</v>
      </c>
      <c r="I122" s="16" t="str">
        <f t="array" ref="I122">XLOOKUP(H122, RoleMaster!E:E, RoleMaster!H:H, "", 0, 1)</f>
        <v>866c9d0d-4f6a-4ca6-b352-9e186b2e8478</v>
      </c>
      <c r="J122" s="16"/>
      <c r="K122" s="16" t="str">
        <f t="array" ref="K122">XLOOKUP(J122, RoleMaster!E:E, RoleMaster!H:H, "", 0, 1)</f>
        <v/>
      </c>
      <c r="L122" s="26" t="s">
        <v>404</v>
      </c>
      <c r="M122" s="16" t="str">
        <f t="array" ref="M122">XLOOKUP(L122, RoleMaster!E:E, RoleMaster!H:H, "", 0, 1)</f>
        <v>b5bc5bd4-194b-41ab-8e3f-c45f25c028d0</v>
      </c>
      <c r="N122" s="16"/>
      <c r="O122" s="16" t="str">
        <f t="array" ref="O122">XLOOKUP(N122, RoleMaster!E:E, RoleMaster!H:H, "", 0, 1)</f>
        <v/>
      </c>
      <c r="P122" s="26" t="s">
        <v>405</v>
      </c>
      <c r="Q122" s="16" t="str">
        <f t="array" ref="Q122">XLOOKUP(P122, RoleMaster!E:E, RoleMaster!H:H, "", 0, 1)</f>
        <v>4313bbc5-41fb-44dc-929a-99e224446525</v>
      </c>
      <c r="R122" s="43"/>
      <c r="S122" s="43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</row>
    <row r="123">
      <c r="A123" s="18">
        <v>309744.0</v>
      </c>
      <c r="B123" s="26" t="s">
        <v>400</v>
      </c>
      <c r="C123" s="16" t="str">
        <f t="array" ref="C123">XLOOKUP(B123, RoleMaster!E:E, RoleMaster!H:H, "", 0, 1)</f>
        <v>909fe744-64e1-4430-af94-29049e4d5d61</v>
      </c>
      <c r="D123" s="26" t="s">
        <v>406</v>
      </c>
      <c r="E123" s="16" t="str">
        <f t="array" ref="E123">XLOOKUP(D123, RoleMaster!E:E, RoleMaster!H:H, "", 0, 1)</f>
        <v>aea7ed55-e968-4172-83c7-16f869b186ae</v>
      </c>
      <c r="F123" s="26" t="s">
        <v>403</v>
      </c>
      <c r="G123" s="18" t="str">
        <f t="array" ref="G123">XLOOKUP(F123, RoleMaster!E:E, RoleMaster!H:H, "", 0, 1)</f>
        <v>2615173f-0c73-47c2-9e5e-71c4134616de</v>
      </c>
      <c r="H123" s="26" t="s">
        <v>408</v>
      </c>
      <c r="I123" s="16" t="str">
        <f t="array" ref="I123">XLOOKUP(H123, RoleMaster!E:E, RoleMaster!H:H, "", 0, 1)</f>
        <v>866c9d0d-4f6a-4ca6-b352-9e186b2e8478</v>
      </c>
      <c r="J123" s="16"/>
      <c r="K123" s="16" t="str">
        <f t="array" ref="K123">XLOOKUP(J123, RoleMaster!E:E, RoleMaster!H:H, "", 0, 1)</f>
        <v/>
      </c>
      <c r="L123" s="26" t="s">
        <v>404</v>
      </c>
      <c r="M123" s="16" t="str">
        <f t="array" ref="M123">XLOOKUP(L123, RoleMaster!E:E, RoleMaster!H:H, "", 0, 1)</f>
        <v>b5bc5bd4-194b-41ab-8e3f-c45f25c028d0</v>
      </c>
      <c r="N123" s="16"/>
      <c r="O123" s="16" t="str">
        <f t="array" ref="O123">XLOOKUP(N123, RoleMaster!E:E, RoleMaster!H:H, "", 0, 1)</f>
        <v/>
      </c>
      <c r="P123" s="26" t="s">
        <v>405</v>
      </c>
      <c r="Q123" s="16" t="str">
        <f t="array" ref="Q123">XLOOKUP(P123, RoleMaster!E:E, RoleMaster!H:H, "", 0, 1)</f>
        <v>4313bbc5-41fb-44dc-929a-99e224446525</v>
      </c>
      <c r="R123" s="43"/>
      <c r="S123" s="43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</row>
    <row r="124">
      <c r="A124" s="18">
        <v>309747.0</v>
      </c>
      <c r="B124" s="26" t="s">
        <v>400</v>
      </c>
      <c r="C124" s="16" t="str">
        <f t="array" ref="C124">XLOOKUP(B124, RoleMaster!E:E, RoleMaster!H:H, "", 0, 1)</f>
        <v>909fe744-64e1-4430-af94-29049e4d5d61</v>
      </c>
      <c r="D124" s="26" t="s">
        <v>406</v>
      </c>
      <c r="E124" s="16" t="str">
        <f t="array" ref="E124">XLOOKUP(D124, RoleMaster!E:E, RoleMaster!H:H, "", 0, 1)</f>
        <v>aea7ed55-e968-4172-83c7-16f869b186ae</v>
      </c>
      <c r="F124" s="26" t="s">
        <v>403</v>
      </c>
      <c r="G124" s="18" t="str">
        <f t="array" ref="G124">XLOOKUP(F124, RoleMaster!E:E, RoleMaster!H:H, "", 0, 1)</f>
        <v>2615173f-0c73-47c2-9e5e-71c4134616de</v>
      </c>
      <c r="H124" s="26" t="s">
        <v>408</v>
      </c>
      <c r="I124" s="16" t="str">
        <f t="array" ref="I124">XLOOKUP(H124, RoleMaster!E:E, RoleMaster!H:H, "", 0, 1)</f>
        <v>866c9d0d-4f6a-4ca6-b352-9e186b2e8478</v>
      </c>
      <c r="J124" s="16"/>
      <c r="K124" s="16" t="str">
        <f t="array" ref="K124">XLOOKUP(J124, RoleMaster!E:E, RoleMaster!H:H, "", 0, 1)</f>
        <v/>
      </c>
      <c r="L124" s="26" t="s">
        <v>404</v>
      </c>
      <c r="M124" s="16" t="str">
        <f t="array" ref="M124">XLOOKUP(L124, RoleMaster!E:E, RoleMaster!H:H, "", 0, 1)</f>
        <v>b5bc5bd4-194b-41ab-8e3f-c45f25c028d0</v>
      </c>
      <c r="N124" s="16"/>
      <c r="O124" s="16" t="str">
        <f t="array" ref="O124">XLOOKUP(N124, RoleMaster!E:E, RoleMaster!H:H, "", 0, 1)</f>
        <v/>
      </c>
      <c r="P124" s="26" t="s">
        <v>405</v>
      </c>
      <c r="Q124" s="16" t="str">
        <f t="array" ref="Q124">XLOOKUP(P124, RoleMaster!E:E, RoleMaster!H:H, "", 0, 1)</f>
        <v>4313bbc5-41fb-44dc-929a-99e224446525</v>
      </c>
      <c r="R124" s="43"/>
      <c r="S124" s="43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</row>
    <row r="125">
      <c r="A125" s="18">
        <v>309754.0</v>
      </c>
      <c r="B125" s="26" t="s">
        <v>400</v>
      </c>
      <c r="C125" s="16" t="str">
        <f t="array" ref="C125">XLOOKUP(B125, RoleMaster!E:E, RoleMaster!H:H, "", 0, 1)</f>
        <v>909fe744-64e1-4430-af94-29049e4d5d61</v>
      </c>
      <c r="D125" s="26" t="s">
        <v>406</v>
      </c>
      <c r="E125" s="16" t="str">
        <f t="array" ref="E125">XLOOKUP(D125, RoleMaster!E:E, RoleMaster!H:H, "", 0, 1)</f>
        <v>aea7ed55-e968-4172-83c7-16f869b186ae</v>
      </c>
      <c r="F125" s="16"/>
      <c r="G125" s="18" t="str">
        <f t="array" ref="G125">XLOOKUP(F125, RoleMaster!E:E, RoleMaster!H:H, "", 0, 1)</f>
        <v/>
      </c>
      <c r="H125" s="26" t="s">
        <v>408</v>
      </c>
      <c r="I125" s="16" t="str">
        <f t="array" ref="I125">XLOOKUP(H125, RoleMaster!E:E, RoleMaster!H:H, "", 0, 1)</f>
        <v>866c9d0d-4f6a-4ca6-b352-9e186b2e8478</v>
      </c>
      <c r="J125" s="16"/>
      <c r="K125" s="16" t="str">
        <f t="array" ref="K125">XLOOKUP(J125, RoleMaster!E:E, RoleMaster!H:H, "", 0, 1)</f>
        <v/>
      </c>
      <c r="L125" s="26" t="s">
        <v>404</v>
      </c>
      <c r="M125" s="16" t="str">
        <f t="array" ref="M125">XLOOKUP(L125, RoleMaster!E:E, RoleMaster!H:H, "", 0, 1)</f>
        <v>b5bc5bd4-194b-41ab-8e3f-c45f25c028d0</v>
      </c>
      <c r="N125" s="16"/>
      <c r="O125" s="16" t="str">
        <f t="array" ref="O125">XLOOKUP(N125, RoleMaster!E:E, RoleMaster!H:H, "", 0, 1)</f>
        <v/>
      </c>
      <c r="P125" s="26" t="s">
        <v>405</v>
      </c>
      <c r="Q125" s="16" t="str">
        <f t="array" ref="Q125">XLOOKUP(P125, RoleMaster!E:E, RoleMaster!H:H, "", 0, 1)</f>
        <v>4313bbc5-41fb-44dc-929a-99e224446525</v>
      </c>
      <c r="R125" s="43"/>
      <c r="S125" s="43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</row>
    <row r="126">
      <c r="A126" s="18">
        <v>309784.0</v>
      </c>
      <c r="B126" s="16"/>
      <c r="C126" s="16" t="str">
        <f t="array" ref="C126">XLOOKUP(B126, RoleMaster!E:E, RoleMaster!H:H, "", 0, 1)</f>
        <v/>
      </c>
      <c r="D126" s="26" t="s">
        <v>406</v>
      </c>
      <c r="E126" s="16" t="str">
        <f t="array" ref="E126">XLOOKUP(D126, RoleMaster!E:E, RoleMaster!H:H, "", 0, 1)</f>
        <v>aea7ed55-e968-4172-83c7-16f869b186ae</v>
      </c>
      <c r="F126" s="16"/>
      <c r="G126" s="18" t="str">
        <f t="array" ref="G126">XLOOKUP(F126, RoleMaster!E:E, RoleMaster!H:H, "", 0, 1)</f>
        <v/>
      </c>
      <c r="H126" s="26" t="s">
        <v>408</v>
      </c>
      <c r="I126" s="16" t="str">
        <f t="array" ref="I126">XLOOKUP(H126, RoleMaster!E:E, RoleMaster!H:H, "", 0, 1)</f>
        <v>866c9d0d-4f6a-4ca6-b352-9e186b2e8478</v>
      </c>
      <c r="J126" s="16"/>
      <c r="K126" s="16" t="str">
        <f t="array" ref="K126">XLOOKUP(J126, RoleMaster!E:E, RoleMaster!H:H, "", 0, 1)</f>
        <v/>
      </c>
      <c r="L126" s="26" t="s">
        <v>404</v>
      </c>
      <c r="M126" s="16" t="str">
        <f t="array" ref="M126">XLOOKUP(L126, RoleMaster!E:E, RoleMaster!H:H, "", 0, 1)</f>
        <v>b5bc5bd4-194b-41ab-8e3f-c45f25c028d0</v>
      </c>
      <c r="N126" s="16"/>
      <c r="O126" s="16" t="str">
        <f t="array" ref="O126">XLOOKUP(N126, RoleMaster!E:E, RoleMaster!H:H, "", 0, 1)</f>
        <v/>
      </c>
      <c r="P126" s="26" t="s">
        <v>405</v>
      </c>
      <c r="Q126" s="16" t="str">
        <f t="array" ref="Q126">XLOOKUP(P126, RoleMaster!E:E, RoleMaster!H:H, "", 0, 1)</f>
        <v>4313bbc5-41fb-44dc-929a-99e224446525</v>
      </c>
      <c r="R126" s="43"/>
      <c r="S126" s="43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</row>
    <row r="127">
      <c r="A127" s="18">
        <v>309785.0</v>
      </c>
      <c r="B127" s="16"/>
      <c r="C127" s="16" t="str">
        <f t="array" ref="C127">XLOOKUP(B127, RoleMaster!E:E, RoleMaster!H:H, "", 0, 1)</f>
        <v/>
      </c>
      <c r="D127" s="26" t="s">
        <v>406</v>
      </c>
      <c r="E127" s="16" t="str">
        <f t="array" ref="E127">XLOOKUP(D127, RoleMaster!E:E, RoleMaster!H:H, "", 0, 1)</f>
        <v>aea7ed55-e968-4172-83c7-16f869b186ae</v>
      </c>
      <c r="F127" s="16"/>
      <c r="G127" s="18" t="str">
        <f t="array" ref="G127">XLOOKUP(F127, RoleMaster!E:E, RoleMaster!H:H, "", 0, 1)</f>
        <v/>
      </c>
      <c r="H127" s="26" t="s">
        <v>408</v>
      </c>
      <c r="I127" s="16" t="str">
        <f t="array" ref="I127">XLOOKUP(H127, RoleMaster!E:E, RoleMaster!H:H, "", 0, 1)</f>
        <v>866c9d0d-4f6a-4ca6-b352-9e186b2e8478</v>
      </c>
      <c r="J127" s="16"/>
      <c r="K127" s="16" t="str">
        <f t="array" ref="K127">XLOOKUP(J127, RoleMaster!E:E, RoleMaster!H:H, "", 0, 1)</f>
        <v/>
      </c>
      <c r="L127" s="26" t="s">
        <v>404</v>
      </c>
      <c r="M127" s="16" t="str">
        <f t="array" ref="M127">XLOOKUP(L127, RoleMaster!E:E, RoleMaster!H:H, "", 0, 1)</f>
        <v>b5bc5bd4-194b-41ab-8e3f-c45f25c028d0</v>
      </c>
      <c r="N127" s="16"/>
      <c r="O127" s="16" t="str">
        <f t="array" ref="O127">XLOOKUP(N127, RoleMaster!E:E, RoleMaster!H:H, "", 0, 1)</f>
        <v/>
      </c>
      <c r="P127" s="26" t="s">
        <v>405</v>
      </c>
      <c r="Q127" s="16" t="str">
        <f t="array" ref="Q127">XLOOKUP(P127, RoleMaster!E:E, RoleMaster!H:H, "", 0, 1)</f>
        <v>4313bbc5-41fb-44dc-929a-99e224446525</v>
      </c>
      <c r="R127" s="43"/>
      <c r="S127" s="43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</row>
    <row r="128">
      <c r="A128" s="18">
        <v>309795.0</v>
      </c>
      <c r="B128" s="16"/>
      <c r="C128" s="16" t="str">
        <f t="array" ref="C128">XLOOKUP(B128, RoleMaster!E:E, RoleMaster!H:H, "", 0, 1)</f>
        <v/>
      </c>
      <c r="D128" s="26" t="s">
        <v>406</v>
      </c>
      <c r="E128" s="16" t="str">
        <f t="array" ref="E128">XLOOKUP(D128, RoleMaster!E:E, RoleMaster!H:H, "", 0, 1)</f>
        <v>aea7ed55-e968-4172-83c7-16f869b186ae</v>
      </c>
      <c r="F128" s="16"/>
      <c r="G128" s="18" t="str">
        <f t="array" ref="G128">XLOOKUP(F128, RoleMaster!E:E, RoleMaster!H:H, "", 0, 1)</f>
        <v/>
      </c>
      <c r="H128" s="26" t="s">
        <v>408</v>
      </c>
      <c r="I128" s="16" t="str">
        <f t="array" ref="I128">XLOOKUP(H128, RoleMaster!E:E, RoleMaster!H:H, "", 0, 1)</f>
        <v>866c9d0d-4f6a-4ca6-b352-9e186b2e8478</v>
      </c>
      <c r="J128" s="16"/>
      <c r="K128" s="16" t="str">
        <f t="array" ref="K128">XLOOKUP(J128, RoleMaster!E:E, RoleMaster!H:H, "", 0, 1)</f>
        <v/>
      </c>
      <c r="L128" s="26" t="s">
        <v>404</v>
      </c>
      <c r="M128" s="16" t="str">
        <f t="array" ref="M128">XLOOKUP(L128, RoleMaster!E:E, RoleMaster!H:H, "", 0, 1)</f>
        <v>b5bc5bd4-194b-41ab-8e3f-c45f25c028d0</v>
      </c>
      <c r="N128" s="16"/>
      <c r="O128" s="16" t="str">
        <f t="array" ref="O128">XLOOKUP(N128, RoleMaster!E:E, RoleMaster!H:H, "", 0, 1)</f>
        <v/>
      </c>
      <c r="P128" s="26" t="s">
        <v>405</v>
      </c>
      <c r="Q128" s="16" t="str">
        <f t="array" ref="Q128">XLOOKUP(P128, RoleMaster!E:E, RoleMaster!H:H, "", 0, 1)</f>
        <v>4313bbc5-41fb-44dc-929a-99e224446525</v>
      </c>
      <c r="R128" s="43"/>
      <c r="S128" s="43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</row>
    <row r="129">
      <c r="A129" s="18">
        <v>309798.0</v>
      </c>
      <c r="B129" s="16"/>
      <c r="C129" s="16" t="str">
        <f t="array" ref="C129">XLOOKUP(B129, RoleMaster!E:E, RoleMaster!H:H, "", 0, 1)</f>
        <v/>
      </c>
      <c r="D129" s="26" t="s">
        <v>406</v>
      </c>
      <c r="E129" s="16" t="str">
        <f t="array" ref="E129">XLOOKUP(D129, RoleMaster!E:E, RoleMaster!H:H, "", 0, 1)</f>
        <v>aea7ed55-e968-4172-83c7-16f869b186ae</v>
      </c>
      <c r="F129" s="16"/>
      <c r="G129" s="18" t="str">
        <f t="array" ref="G129">XLOOKUP(F129, RoleMaster!E:E, RoleMaster!H:H, "", 0, 1)</f>
        <v/>
      </c>
      <c r="H129" s="26" t="s">
        <v>408</v>
      </c>
      <c r="I129" s="16" t="str">
        <f t="array" ref="I129">XLOOKUP(H129, RoleMaster!E:E, RoleMaster!H:H, "", 0, 1)</f>
        <v>866c9d0d-4f6a-4ca6-b352-9e186b2e8478</v>
      </c>
      <c r="J129" s="16"/>
      <c r="K129" s="16" t="str">
        <f t="array" ref="K129">XLOOKUP(J129, RoleMaster!E:E, RoleMaster!H:H, "", 0, 1)</f>
        <v/>
      </c>
      <c r="L129" s="26" t="s">
        <v>404</v>
      </c>
      <c r="M129" s="16" t="str">
        <f t="array" ref="M129">XLOOKUP(L129, RoleMaster!E:E, RoleMaster!H:H, "", 0, 1)</f>
        <v>b5bc5bd4-194b-41ab-8e3f-c45f25c028d0</v>
      </c>
      <c r="N129" s="16"/>
      <c r="O129" s="16" t="str">
        <f t="array" ref="O129">XLOOKUP(N129, RoleMaster!E:E, RoleMaster!H:H, "", 0, 1)</f>
        <v/>
      </c>
      <c r="P129" s="26" t="s">
        <v>405</v>
      </c>
      <c r="Q129" s="16" t="str">
        <f t="array" ref="Q129">XLOOKUP(P129, RoleMaster!E:E, RoleMaster!H:H, "", 0, 1)</f>
        <v>4313bbc5-41fb-44dc-929a-99e224446525</v>
      </c>
      <c r="R129" s="43"/>
      <c r="S129" s="43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</row>
    <row r="130">
      <c r="A130" s="18">
        <v>309805.0</v>
      </c>
      <c r="B130" s="16"/>
      <c r="C130" s="16" t="str">
        <f t="array" ref="C130">XLOOKUP(B130, RoleMaster!E:E, RoleMaster!H:H, "", 0, 1)</f>
        <v/>
      </c>
      <c r="D130" s="26" t="s">
        <v>406</v>
      </c>
      <c r="E130" s="16" t="str">
        <f t="array" ref="E130">XLOOKUP(D130, RoleMaster!E:E, RoleMaster!H:H, "", 0, 1)</f>
        <v>aea7ed55-e968-4172-83c7-16f869b186ae</v>
      </c>
      <c r="F130" s="16"/>
      <c r="G130" s="18" t="str">
        <f t="array" ref="G130">XLOOKUP(F130, RoleMaster!E:E, RoleMaster!H:H, "", 0, 1)</f>
        <v/>
      </c>
      <c r="H130" s="26" t="s">
        <v>408</v>
      </c>
      <c r="I130" s="16" t="str">
        <f t="array" ref="I130">XLOOKUP(H130, RoleMaster!E:E, RoleMaster!H:H, "", 0, 1)</f>
        <v>866c9d0d-4f6a-4ca6-b352-9e186b2e8478</v>
      </c>
      <c r="J130" s="16"/>
      <c r="K130" s="16" t="str">
        <f t="array" ref="K130">XLOOKUP(J130, RoleMaster!E:E, RoleMaster!H:H, "", 0, 1)</f>
        <v/>
      </c>
      <c r="L130" s="26" t="s">
        <v>404</v>
      </c>
      <c r="M130" s="16" t="str">
        <f t="array" ref="M130">XLOOKUP(L130, RoleMaster!E:E, RoleMaster!H:H, "", 0, 1)</f>
        <v>b5bc5bd4-194b-41ab-8e3f-c45f25c028d0</v>
      </c>
      <c r="N130" s="16"/>
      <c r="O130" s="16" t="str">
        <f t="array" ref="O130">XLOOKUP(N130, RoleMaster!E:E, RoleMaster!H:H, "", 0, 1)</f>
        <v/>
      </c>
      <c r="P130" s="26" t="s">
        <v>405</v>
      </c>
      <c r="Q130" s="16" t="str">
        <f t="array" ref="Q130">XLOOKUP(P130, RoleMaster!E:E, RoleMaster!H:H, "", 0, 1)</f>
        <v>4313bbc5-41fb-44dc-929a-99e224446525</v>
      </c>
      <c r="R130" s="43"/>
      <c r="S130" s="43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</row>
    <row r="131">
      <c r="A131" s="18">
        <v>309808.0</v>
      </c>
      <c r="B131" s="16"/>
      <c r="C131" s="16" t="str">
        <f t="array" ref="C131">XLOOKUP(B131, RoleMaster!E:E, RoleMaster!H:H, "", 0, 1)</f>
        <v/>
      </c>
      <c r="D131" s="26" t="s">
        <v>406</v>
      </c>
      <c r="E131" s="16" t="str">
        <f t="array" ref="E131">XLOOKUP(D131, RoleMaster!E:E, RoleMaster!H:H, "", 0, 1)</f>
        <v>aea7ed55-e968-4172-83c7-16f869b186ae</v>
      </c>
      <c r="F131" s="26" t="s">
        <v>403</v>
      </c>
      <c r="G131" s="18" t="str">
        <f t="array" ref="G131">XLOOKUP(F131, RoleMaster!E:E, RoleMaster!H:H, "", 0, 1)</f>
        <v>2615173f-0c73-47c2-9e5e-71c4134616de</v>
      </c>
      <c r="H131" s="26" t="s">
        <v>408</v>
      </c>
      <c r="I131" s="16" t="str">
        <f t="array" ref="I131">XLOOKUP(H131, RoleMaster!E:E, RoleMaster!H:H, "", 0, 1)</f>
        <v>866c9d0d-4f6a-4ca6-b352-9e186b2e8478</v>
      </c>
      <c r="J131" s="16"/>
      <c r="K131" s="16" t="str">
        <f t="array" ref="K131">XLOOKUP(J131, RoleMaster!E:E, RoleMaster!H:H, "", 0, 1)</f>
        <v/>
      </c>
      <c r="L131" s="26" t="s">
        <v>404</v>
      </c>
      <c r="M131" s="16" t="str">
        <f t="array" ref="M131">XLOOKUP(L131, RoleMaster!E:E, RoleMaster!H:H, "", 0, 1)</f>
        <v>b5bc5bd4-194b-41ab-8e3f-c45f25c028d0</v>
      </c>
      <c r="N131" s="16"/>
      <c r="O131" s="16" t="str">
        <f t="array" ref="O131">XLOOKUP(N131, RoleMaster!E:E, RoleMaster!H:H, "", 0, 1)</f>
        <v/>
      </c>
      <c r="P131" s="26" t="s">
        <v>405</v>
      </c>
      <c r="Q131" s="16" t="str">
        <f t="array" ref="Q131">XLOOKUP(P131, RoleMaster!E:E, RoleMaster!H:H, "", 0, 1)</f>
        <v>4313bbc5-41fb-44dc-929a-99e224446525</v>
      </c>
      <c r="R131" s="43"/>
      <c r="S131" s="43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</row>
    <row r="132">
      <c r="A132" s="18">
        <v>309837.0</v>
      </c>
      <c r="B132" s="16"/>
      <c r="C132" s="16" t="str">
        <f t="array" ref="C132">XLOOKUP(B132, RoleMaster!E:E, RoleMaster!H:H, "", 0, 1)</f>
        <v/>
      </c>
      <c r="D132" s="26" t="s">
        <v>406</v>
      </c>
      <c r="E132" s="16" t="str">
        <f t="array" ref="E132">XLOOKUP(D132, RoleMaster!E:E, RoleMaster!H:H, "", 0, 1)</f>
        <v>aea7ed55-e968-4172-83c7-16f869b186ae</v>
      </c>
      <c r="F132" s="16"/>
      <c r="G132" s="18" t="str">
        <f t="array" ref="G132">XLOOKUP(F132, RoleMaster!E:E, RoleMaster!H:H, "", 0, 1)</f>
        <v/>
      </c>
      <c r="H132" s="26" t="s">
        <v>408</v>
      </c>
      <c r="I132" s="16" t="str">
        <f t="array" ref="I132">XLOOKUP(H132, RoleMaster!E:E, RoleMaster!H:H, "", 0, 1)</f>
        <v>866c9d0d-4f6a-4ca6-b352-9e186b2e8478</v>
      </c>
      <c r="J132" s="16"/>
      <c r="K132" s="16" t="str">
        <f t="array" ref="K132">XLOOKUP(J132, RoleMaster!E:E, RoleMaster!H:H, "", 0, 1)</f>
        <v/>
      </c>
      <c r="L132" s="26" t="s">
        <v>404</v>
      </c>
      <c r="M132" s="16" t="str">
        <f t="array" ref="M132">XLOOKUP(L132, RoleMaster!E:E, RoleMaster!H:H, "", 0, 1)</f>
        <v>b5bc5bd4-194b-41ab-8e3f-c45f25c028d0</v>
      </c>
      <c r="N132" s="16"/>
      <c r="O132" s="16" t="str">
        <f t="array" ref="O132">XLOOKUP(N132, RoleMaster!E:E, RoleMaster!H:H, "", 0, 1)</f>
        <v/>
      </c>
      <c r="P132" s="26" t="s">
        <v>405</v>
      </c>
      <c r="Q132" s="16" t="str">
        <f t="array" ref="Q132">XLOOKUP(P132, RoleMaster!E:E, RoleMaster!H:H, "", 0, 1)</f>
        <v>4313bbc5-41fb-44dc-929a-99e224446525</v>
      </c>
      <c r="R132" s="43"/>
      <c r="S132" s="43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</row>
    <row r="133">
      <c r="A133" s="18">
        <v>309839.0</v>
      </c>
      <c r="B133" s="16"/>
      <c r="C133" s="16" t="str">
        <f t="array" ref="C133">XLOOKUP(B133, RoleMaster!E:E, RoleMaster!H:H, "", 0, 1)</f>
        <v/>
      </c>
      <c r="D133" s="26" t="s">
        <v>406</v>
      </c>
      <c r="E133" s="16" t="str">
        <f t="array" ref="E133">XLOOKUP(D133, RoleMaster!E:E, RoleMaster!H:H, "", 0, 1)</f>
        <v>aea7ed55-e968-4172-83c7-16f869b186ae</v>
      </c>
      <c r="F133" s="16"/>
      <c r="G133" s="18" t="str">
        <f t="array" ref="G133">XLOOKUP(F133, RoleMaster!E:E, RoleMaster!H:H, "", 0, 1)</f>
        <v/>
      </c>
      <c r="H133" s="26" t="s">
        <v>408</v>
      </c>
      <c r="I133" s="16" t="str">
        <f t="array" ref="I133">XLOOKUP(H133, RoleMaster!E:E, RoleMaster!H:H, "", 0, 1)</f>
        <v>866c9d0d-4f6a-4ca6-b352-9e186b2e8478</v>
      </c>
      <c r="J133" s="16"/>
      <c r="K133" s="16" t="str">
        <f t="array" ref="K133">XLOOKUP(J133, RoleMaster!E:E, RoleMaster!H:H, "", 0, 1)</f>
        <v/>
      </c>
      <c r="L133" s="26" t="s">
        <v>404</v>
      </c>
      <c r="M133" s="16" t="str">
        <f t="array" ref="M133">XLOOKUP(L133, RoleMaster!E:E, RoleMaster!H:H, "", 0, 1)</f>
        <v>b5bc5bd4-194b-41ab-8e3f-c45f25c028d0</v>
      </c>
      <c r="N133" s="16"/>
      <c r="O133" s="16" t="str">
        <f t="array" ref="O133">XLOOKUP(N133, RoleMaster!E:E, RoleMaster!H:H, "", 0, 1)</f>
        <v/>
      </c>
      <c r="P133" s="26" t="s">
        <v>405</v>
      </c>
      <c r="Q133" s="16" t="str">
        <f t="array" ref="Q133">XLOOKUP(P133, RoleMaster!E:E, RoleMaster!H:H, "", 0, 1)</f>
        <v>4313bbc5-41fb-44dc-929a-99e224446525</v>
      </c>
      <c r="R133" s="43"/>
      <c r="S133" s="43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</row>
    <row r="134">
      <c r="A134" s="18">
        <v>309854.0</v>
      </c>
      <c r="B134" s="16"/>
      <c r="C134" s="16" t="str">
        <f t="array" ref="C134">XLOOKUP(B134, RoleMaster!E:E, RoleMaster!H:H, "", 0, 1)</f>
        <v/>
      </c>
      <c r="D134" s="26" t="s">
        <v>406</v>
      </c>
      <c r="E134" s="16" t="str">
        <f t="array" ref="E134">XLOOKUP(D134, RoleMaster!E:E, RoleMaster!H:H, "", 0, 1)</f>
        <v>aea7ed55-e968-4172-83c7-16f869b186ae</v>
      </c>
      <c r="F134" s="16"/>
      <c r="G134" s="18" t="str">
        <f t="array" ref="G134">XLOOKUP(F134, RoleMaster!E:E, RoleMaster!H:H, "", 0, 1)</f>
        <v/>
      </c>
      <c r="H134" s="26" t="s">
        <v>408</v>
      </c>
      <c r="I134" s="16" t="str">
        <f t="array" ref="I134">XLOOKUP(H134, RoleMaster!E:E, RoleMaster!H:H, "", 0, 1)</f>
        <v>866c9d0d-4f6a-4ca6-b352-9e186b2e8478</v>
      </c>
      <c r="J134" s="16"/>
      <c r="K134" s="16" t="str">
        <f t="array" ref="K134">XLOOKUP(J134, RoleMaster!E:E, RoleMaster!H:H, "", 0, 1)</f>
        <v/>
      </c>
      <c r="L134" s="26" t="s">
        <v>404</v>
      </c>
      <c r="M134" s="16" t="str">
        <f t="array" ref="M134">XLOOKUP(L134, RoleMaster!E:E, RoleMaster!H:H, "", 0, 1)</f>
        <v>b5bc5bd4-194b-41ab-8e3f-c45f25c028d0</v>
      </c>
      <c r="N134" s="16"/>
      <c r="O134" s="16" t="str">
        <f t="array" ref="O134">XLOOKUP(N134, RoleMaster!E:E, RoleMaster!H:H, "", 0, 1)</f>
        <v/>
      </c>
      <c r="P134" s="26" t="s">
        <v>405</v>
      </c>
      <c r="Q134" s="16" t="str">
        <f t="array" ref="Q134">XLOOKUP(P134, RoleMaster!E:E, RoleMaster!H:H, "", 0, 1)</f>
        <v>4313bbc5-41fb-44dc-929a-99e224446525</v>
      </c>
      <c r="R134" s="43"/>
      <c r="S134" s="43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</row>
    <row r="135">
      <c r="A135" s="18">
        <v>309875.0</v>
      </c>
      <c r="B135" s="16"/>
      <c r="C135" s="16" t="str">
        <f t="array" ref="C135">XLOOKUP(B135, RoleMaster!E:E, RoleMaster!H:H, "", 0, 1)</f>
        <v/>
      </c>
      <c r="D135" s="26" t="s">
        <v>406</v>
      </c>
      <c r="E135" s="16" t="str">
        <f t="array" ref="E135">XLOOKUP(D135, RoleMaster!E:E, RoleMaster!H:H, "", 0, 1)</f>
        <v>aea7ed55-e968-4172-83c7-16f869b186ae</v>
      </c>
      <c r="F135" s="16"/>
      <c r="G135" s="18" t="str">
        <f t="array" ref="G135">XLOOKUP(F135, RoleMaster!E:E, RoleMaster!H:H, "", 0, 1)</f>
        <v/>
      </c>
      <c r="H135" s="26" t="s">
        <v>408</v>
      </c>
      <c r="I135" s="16" t="str">
        <f t="array" ref="I135">XLOOKUP(H135, RoleMaster!E:E, RoleMaster!H:H, "", 0, 1)</f>
        <v>866c9d0d-4f6a-4ca6-b352-9e186b2e8478</v>
      </c>
      <c r="J135" s="16"/>
      <c r="K135" s="16" t="str">
        <f t="array" ref="K135">XLOOKUP(J135, RoleMaster!E:E, RoleMaster!H:H, "", 0, 1)</f>
        <v/>
      </c>
      <c r="L135" s="26" t="s">
        <v>404</v>
      </c>
      <c r="M135" s="16" t="str">
        <f t="array" ref="M135">XLOOKUP(L135, RoleMaster!E:E, RoleMaster!H:H, "", 0, 1)</f>
        <v>b5bc5bd4-194b-41ab-8e3f-c45f25c028d0</v>
      </c>
      <c r="N135" s="16"/>
      <c r="O135" s="16" t="str">
        <f t="array" ref="O135">XLOOKUP(N135, RoleMaster!E:E, RoleMaster!H:H, "", 0, 1)</f>
        <v/>
      </c>
      <c r="P135" s="26" t="s">
        <v>405</v>
      </c>
      <c r="Q135" s="16" t="str">
        <f t="array" ref="Q135">XLOOKUP(P135, RoleMaster!E:E, RoleMaster!H:H, "", 0, 1)</f>
        <v>4313bbc5-41fb-44dc-929a-99e224446525</v>
      </c>
      <c r="R135" s="43"/>
      <c r="S135" s="43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</row>
    <row r="136">
      <c r="A136" s="18">
        <v>309999.0</v>
      </c>
      <c r="B136" s="16"/>
      <c r="C136" s="16" t="str">
        <f t="array" ref="C136">XLOOKUP(B136, RoleMaster!E:E, RoleMaster!H:H, "", 0, 1)</f>
        <v/>
      </c>
      <c r="D136" s="26" t="s">
        <v>406</v>
      </c>
      <c r="E136" s="16" t="str">
        <f t="array" ref="E136">XLOOKUP(D136, RoleMaster!E:E, RoleMaster!H:H, "", 0, 1)</f>
        <v>aea7ed55-e968-4172-83c7-16f869b186ae</v>
      </c>
      <c r="F136" s="16"/>
      <c r="G136" s="18" t="str">
        <f t="array" ref="G136">XLOOKUP(F136, RoleMaster!E:E, RoleMaster!H:H, "", 0, 1)</f>
        <v/>
      </c>
      <c r="H136" s="26" t="s">
        <v>408</v>
      </c>
      <c r="I136" s="16" t="str">
        <f t="array" ref="I136">XLOOKUP(H136, RoleMaster!E:E, RoleMaster!H:H, "", 0, 1)</f>
        <v>866c9d0d-4f6a-4ca6-b352-9e186b2e8478</v>
      </c>
      <c r="J136" s="16"/>
      <c r="K136" s="16" t="str">
        <f t="array" ref="K136">XLOOKUP(J136, RoleMaster!E:E, RoleMaster!H:H, "", 0, 1)</f>
        <v/>
      </c>
      <c r="L136" s="26" t="s">
        <v>404</v>
      </c>
      <c r="M136" s="16" t="str">
        <f t="array" ref="M136">XLOOKUP(L136, RoleMaster!E:E, RoleMaster!H:H, "", 0, 1)</f>
        <v>b5bc5bd4-194b-41ab-8e3f-c45f25c028d0</v>
      </c>
      <c r="N136" s="16"/>
      <c r="O136" s="16" t="str">
        <f t="array" ref="O136">XLOOKUP(N136, RoleMaster!E:E, RoleMaster!H:H, "", 0, 1)</f>
        <v/>
      </c>
      <c r="P136" s="26" t="s">
        <v>405</v>
      </c>
      <c r="Q136" s="16" t="str">
        <f t="array" ref="Q136">XLOOKUP(P136, RoleMaster!E:E, RoleMaster!H:H, "", 0, 1)</f>
        <v>4313bbc5-41fb-44dc-929a-99e224446525</v>
      </c>
      <c r="R136" s="43"/>
      <c r="S136" s="43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</row>
    <row r="137">
      <c r="A137" s="18">
        <v>310006.0</v>
      </c>
      <c r="B137" s="16"/>
      <c r="C137" s="16" t="str">
        <f t="array" ref="C137">XLOOKUP(B137, RoleMaster!E:E, RoleMaster!H:H, "", 0, 1)</f>
        <v/>
      </c>
      <c r="D137" s="26" t="s">
        <v>406</v>
      </c>
      <c r="E137" s="16" t="str">
        <f t="array" ref="E137">XLOOKUP(D137, RoleMaster!E:E, RoleMaster!H:H, "", 0, 1)</f>
        <v>aea7ed55-e968-4172-83c7-16f869b186ae</v>
      </c>
      <c r="F137" s="16"/>
      <c r="G137" s="18" t="str">
        <f t="array" ref="G137">XLOOKUP(F137, RoleMaster!E:E, RoleMaster!H:H, "", 0, 1)</f>
        <v/>
      </c>
      <c r="H137" s="26" t="s">
        <v>408</v>
      </c>
      <c r="I137" s="16" t="str">
        <f t="array" ref="I137">XLOOKUP(H137, RoleMaster!E:E, RoleMaster!H:H, "", 0, 1)</f>
        <v>866c9d0d-4f6a-4ca6-b352-9e186b2e8478</v>
      </c>
      <c r="J137" s="16"/>
      <c r="K137" s="16" t="str">
        <f t="array" ref="K137">XLOOKUP(J137, RoleMaster!E:E, RoleMaster!H:H, "", 0, 1)</f>
        <v/>
      </c>
      <c r="L137" s="26" t="s">
        <v>404</v>
      </c>
      <c r="M137" s="16" t="str">
        <f t="array" ref="M137">XLOOKUP(L137, RoleMaster!E:E, RoleMaster!H:H, "", 0, 1)</f>
        <v>b5bc5bd4-194b-41ab-8e3f-c45f25c028d0</v>
      </c>
      <c r="N137" s="16"/>
      <c r="O137" s="16" t="str">
        <f t="array" ref="O137">XLOOKUP(N137, RoleMaster!E:E, RoleMaster!H:H, "", 0, 1)</f>
        <v/>
      </c>
      <c r="P137" s="26" t="s">
        <v>405</v>
      </c>
      <c r="Q137" s="16" t="str">
        <f t="array" ref="Q137">XLOOKUP(P137, RoleMaster!E:E, RoleMaster!H:H, "", 0, 1)</f>
        <v>4313bbc5-41fb-44dc-929a-99e224446525</v>
      </c>
      <c r="R137" s="43"/>
      <c r="S137" s="43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</row>
    <row r="138">
      <c r="A138" s="18">
        <v>310044.0</v>
      </c>
      <c r="B138" s="16"/>
      <c r="C138" s="16" t="str">
        <f t="array" ref="C138">XLOOKUP(B138, RoleMaster!E:E, RoleMaster!H:H, "", 0, 1)</f>
        <v/>
      </c>
      <c r="D138" s="26" t="s">
        <v>406</v>
      </c>
      <c r="E138" s="16" t="str">
        <f t="array" ref="E138">XLOOKUP(D138, RoleMaster!E:E, RoleMaster!H:H, "", 0, 1)</f>
        <v>aea7ed55-e968-4172-83c7-16f869b186ae</v>
      </c>
      <c r="F138" s="26" t="s">
        <v>403</v>
      </c>
      <c r="G138" s="18" t="str">
        <f t="array" ref="G138">XLOOKUP(F138, RoleMaster!E:E, RoleMaster!H:H, "", 0, 1)</f>
        <v>2615173f-0c73-47c2-9e5e-71c4134616de</v>
      </c>
      <c r="H138" s="26" t="s">
        <v>408</v>
      </c>
      <c r="I138" s="16" t="str">
        <f t="array" ref="I138">XLOOKUP(H138, RoleMaster!E:E, RoleMaster!H:H, "", 0, 1)</f>
        <v>866c9d0d-4f6a-4ca6-b352-9e186b2e8478</v>
      </c>
      <c r="J138" s="16"/>
      <c r="K138" s="16" t="str">
        <f t="array" ref="K138">XLOOKUP(J138, RoleMaster!E:E, RoleMaster!H:H, "", 0, 1)</f>
        <v/>
      </c>
      <c r="L138" s="26" t="s">
        <v>404</v>
      </c>
      <c r="M138" s="16" t="str">
        <f t="array" ref="M138">XLOOKUP(L138, RoleMaster!E:E, RoleMaster!H:H, "", 0, 1)</f>
        <v>b5bc5bd4-194b-41ab-8e3f-c45f25c028d0</v>
      </c>
      <c r="N138" s="16"/>
      <c r="O138" s="16" t="str">
        <f t="array" ref="O138">XLOOKUP(N138, RoleMaster!E:E, RoleMaster!H:H, "", 0, 1)</f>
        <v/>
      </c>
      <c r="P138" s="26" t="s">
        <v>405</v>
      </c>
      <c r="Q138" s="16" t="str">
        <f t="array" ref="Q138">XLOOKUP(P138, RoleMaster!E:E, RoleMaster!H:H, "", 0, 1)</f>
        <v>4313bbc5-41fb-44dc-929a-99e224446525</v>
      </c>
      <c r="R138" s="43"/>
      <c r="S138" s="43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</row>
    <row r="139">
      <c r="A139" s="18">
        <v>310060.0</v>
      </c>
      <c r="B139" s="16"/>
      <c r="C139" s="16" t="str">
        <f t="array" ref="C139">XLOOKUP(B139, RoleMaster!E:E, RoleMaster!H:H, "", 0, 1)</f>
        <v/>
      </c>
      <c r="D139" s="26" t="s">
        <v>406</v>
      </c>
      <c r="E139" s="16" t="str">
        <f t="array" ref="E139">XLOOKUP(D139, RoleMaster!E:E, RoleMaster!H:H, "", 0, 1)</f>
        <v>aea7ed55-e968-4172-83c7-16f869b186ae</v>
      </c>
      <c r="F139" s="16"/>
      <c r="G139" s="18" t="str">
        <f t="array" ref="G139">XLOOKUP(F139, RoleMaster!E:E, RoleMaster!H:H, "", 0, 1)</f>
        <v/>
      </c>
      <c r="H139" s="26" t="s">
        <v>408</v>
      </c>
      <c r="I139" s="16" t="str">
        <f t="array" ref="I139">XLOOKUP(H139, RoleMaster!E:E, RoleMaster!H:H, "", 0, 1)</f>
        <v>866c9d0d-4f6a-4ca6-b352-9e186b2e8478</v>
      </c>
      <c r="J139" s="16"/>
      <c r="K139" s="16" t="str">
        <f t="array" ref="K139">XLOOKUP(J139, RoleMaster!E:E, RoleMaster!H:H, "", 0, 1)</f>
        <v/>
      </c>
      <c r="L139" s="26" t="s">
        <v>404</v>
      </c>
      <c r="M139" s="16" t="str">
        <f t="array" ref="M139">XLOOKUP(L139, RoleMaster!E:E, RoleMaster!H:H, "", 0, 1)</f>
        <v>b5bc5bd4-194b-41ab-8e3f-c45f25c028d0</v>
      </c>
      <c r="N139" s="16"/>
      <c r="O139" s="16" t="str">
        <f t="array" ref="O139">XLOOKUP(N139, RoleMaster!E:E, RoleMaster!H:H, "", 0, 1)</f>
        <v/>
      </c>
      <c r="P139" s="26" t="s">
        <v>405</v>
      </c>
      <c r="Q139" s="16" t="str">
        <f t="array" ref="Q139">XLOOKUP(P139, RoleMaster!E:E, RoleMaster!H:H, "", 0, 1)</f>
        <v>4313bbc5-41fb-44dc-929a-99e224446525</v>
      </c>
      <c r="R139" s="43"/>
      <c r="S139" s="43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</row>
    <row r="140">
      <c r="A140" s="18">
        <v>310148.0</v>
      </c>
      <c r="B140" s="16"/>
      <c r="C140" s="16" t="str">
        <f t="array" ref="C140">XLOOKUP(B140, RoleMaster!E:E, RoleMaster!H:H, "", 0, 1)</f>
        <v/>
      </c>
      <c r="D140" s="26" t="s">
        <v>406</v>
      </c>
      <c r="E140" s="16" t="str">
        <f t="array" ref="E140">XLOOKUP(D140, RoleMaster!E:E, RoleMaster!H:H, "", 0, 1)</f>
        <v>aea7ed55-e968-4172-83c7-16f869b186ae</v>
      </c>
      <c r="F140" s="16"/>
      <c r="G140" s="18" t="str">
        <f t="array" ref="G140">XLOOKUP(F140, RoleMaster!E:E, RoleMaster!H:H, "", 0, 1)</f>
        <v/>
      </c>
      <c r="H140" s="26" t="s">
        <v>408</v>
      </c>
      <c r="I140" s="16" t="str">
        <f t="array" ref="I140">XLOOKUP(H140, RoleMaster!E:E, RoleMaster!H:H, "", 0, 1)</f>
        <v>866c9d0d-4f6a-4ca6-b352-9e186b2e8478</v>
      </c>
      <c r="J140" s="16"/>
      <c r="K140" s="16" t="str">
        <f t="array" ref="K140">XLOOKUP(J140, RoleMaster!E:E, RoleMaster!H:H, "", 0, 1)</f>
        <v/>
      </c>
      <c r="L140" s="26" t="s">
        <v>404</v>
      </c>
      <c r="M140" s="16" t="str">
        <f t="array" ref="M140">XLOOKUP(L140, RoleMaster!E:E, RoleMaster!H:H, "", 0, 1)</f>
        <v>b5bc5bd4-194b-41ab-8e3f-c45f25c028d0</v>
      </c>
      <c r="N140" s="16"/>
      <c r="O140" s="16" t="str">
        <f t="array" ref="O140">XLOOKUP(N140, RoleMaster!E:E, RoleMaster!H:H, "", 0, 1)</f>
        <v/>
      </c>
      <c r="P140" s="26" t="s">
        <v>405</v>
      </c>
      <c r="Q140" s="16" t="str">
        <f t="array" ref="Q140">XLOOKUP(P140, RoleMaster!E:E, RoleMaster!H:H, "", 0, 1)</f>
        <v>4313bbc5-41fb-44dc-929a-99e224446525</v>
      </c>
      <c r="R140" s="43"/>
      <c r="S140" s="43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</row>
    <row r="141">
      <c r="A141" s="18">
        <v>310154.0</v>
      </c>
      <c r="B141" s="16"/>
      <c r="C141" s="16" t="str">
        <f t="array" ref="C141">XLOOKUP(B141, RoleMaster!E:E, RoleMaster!H:H, "", 0, 1)</f>
        <v/>
      </c>
      <c r="D141" s="26" t="s">
        <v>406</v>
      </c>
      <c r="E141" s="16" t="str">
        <f t="array" ref="E141">XLOOKUP(D141, RoleMaster!E:E, RoleMaster!H:H, "", 0, 1)</f>
        <v>aea7ed55-e968-4172-83c7-16f869b186ae</v>
      </c>
      <c r="F141" s="16"/>
      <c r="G141" s="18" t="str">
        <f t="array" ref="G141">XLOOKUP(F141, RoleMaster!E:E, RoleMaster!H:H, "", 0, 1)</f>
        <v/>
      </c>
      <c r="H141" s="26" t="s">
        <v>408</v>
      </c>
      <c r="I141" s="16" t="str">
        <f t="array" ref="I141">XLOOKUP(H141, RoleMaster!E:E, RoleMaster!H:H, "", 0, 1)</f>
        <v>866c9d0d-4f6a-4ca6-b352-9e186b2e8478</v>
      </c>
      <c r="J141" s="16"/>
      <c r="K141" s="16" t="str">
        <f t="array" ref="K141">XLOOKUP(J141, RoleMaster!E:E, RoleMaster!H:H, "", 0, 1)</f>
        <v/>
      </c>
      <c r="L141" s="26" t="s">
        <v>404</v>
      </c>
      <c r="M141" s="16" t="str">
        <f t="array" ref="M141">XLOOKUP(L141, RoleMaster!E:E, RoleMaster!H:H, "", 0, 1)</f>
        <v>b5bc5bd4-194b-41ab-8e3f-c45f25c028d0</v>
      </c>
      <c r="N141" s="16"/>
      <c r="O141" s="16" t="str">
        <f t="array" ref="O141">XLOOKUP(N141, RoleMaster!E:E, RoleMaster!H:H, "", 0, 1)</f>
        <v/>
      </c>
      <c r="P141" s="26" t="s">
        <v>405</v>
      </c>
      <c r="Q141" s="16" t="str">
        <f t="array" ref="Q141">XLOOKUP(P141, RoleMaster!E:E, RoleMaster!H:H, "", 0, 1)</f>
        <v>4313bbc5-41fb-44dc-929a-99e224446525</v>
      </c>
      <c r="R141" s="43"/>
      <c r="S141" s="43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</row>
    <row r="142">
      <c r="A142" s="18">
        <v>310155.0</v>
      </c>
      <c r="B142" s="16"/>
      <c r="C142" s="16" t="str">
        <f t="array" ref="C142">XLOOKUP(B142, RoleMaster!E:E, RoleMaster!H:H, "", 0, 1)</f>
        <v/>
      </c>
      <c r="D142" s="26" t="s">
        <v>406</v>
      </c>
      <c r="E142" s="16" t="str">
        <f t="array" ref="E142">XLOOKUP(D142, RoleMaster!E:E, RoleMaster!H:H, "", 0, 1)</f>
        <v>aea7ed55-e968-4172-83c7-16f869b186ae</v>
      </c>
      <c r="F142" s="16"/>
      <c r="G142" s="18" t="str">
        <f t="array" ref="G142">XLOOKUP(F142, RoleMaster!E:E, RoleMaster!H:H, "", 0, 1)</f>
        <v/>
      </c>
      <c r="H142" s="26" t="s">
        <v>408</v>
      </c>
      <c r="I142" s="16" t="str">
        <f t="array" ref="I142">XLOOKUP(H142, RoleMaster!E:E, RoleMaster!H:H, "", 0, 1)</f>
        <v>866c9d0d-4f6a-4ca6-b352-9e186b2e8478</v>
      </c>
      <c r="J142" s="16"/>
      <c r="K142" s="16" t="str">
        <f t="array" ref="K142">XLOOKUP(J142, RoleMaster!E:E, RoleMaster!H:H, "", 0, 1)</f>
        <v/>
      </c>
      <c r="L142" s="26" t="s">
        <v>404</v>
      </c>
      <c r="M142" s="16" t="str">
        <f t="array" ref="M142">XLOOKUP(L142, RoleMaster!E:E, RoleMaster!H:H, "", 0, 1)</f>
        <v>b5bc5bd4-194b-41ab-8e3f-c45f25c028d0</v>
      </c>
      <c r="N142" s="16"/>
      <c r="O142" s="16" t="str">
        <f t="array" ref="O142">XLOOKUP(N142, RoleMaster!E:E, RoleMaster!H:H, "", 0, 1)</f>
        <v/>
      </c>
      <c r="P142" s="26" t="s">
        <v>405</v>
      </c>
      <c r="Q142" s="16" t="str">
        <f t="array" ref="Q142">XLOOKUP(P142, RoleMaster!E:E, RoleMaster!H:H, "", 0, 1)</f>
        <v>4313bbc5-41fb-44dc-929a-99e224446525</v>
      </c>
      <c r="R142" s="43"/>
      <c r="S142" s="43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</row>
    <row r="143">
      <c r="A143" s="18">
        <v>310156.0</v>
      </c>
      <c r="B143" s="16"/>
      <c r="C143" s="16" t="str">
        <f t="array" ref="C143">XLOOKUP(B143, RoleMaster!E:E, RoleMaster!H:H, "", 0, 1)</f>
        <v/>
      </c>
      <c r="D143" s="26" t="s">
        <v>406</v>
      </c>
      <c r="E143" s="16" t="str">
        <f t="array" ref="E143">XLOOKUP(D143, RoleMaster!E:E, RoleMaster!H:H, "", 0, 1)</f>
        <v>aea7ed55-e968-4172-83c7-16f869b186ae</v>
      </c>
      <c r="F143" s="16"/>
      <c r="G143" s="18" t="str">
        <f t="array" ref="G143">XLOOKUP(F143, RoleMaster!E:E, RoleMaster!H:H, "", 0, 1)</f>
        <v/>
      </c>
      <c r="H143" s="26" t="s">
        <v>408</v>
      </c>
      <c r="I143" s="16" t="str">
        <f t="array" ref="I143">XLOOKUP(H143, RoleMaster!E:E, RoleMaster!H:H, "", 0, 1)</f>
        <v>866c9d0d-4f6a-4ca6-b352-9e186b2e8478</v>
      </c>
      <c r="J143" s="16"/>
      <c r="K143" s="16" t="str">
        <f t="array" ref="K143">XLOOKUP(J143, RoleMaster!E:E, RoleMaster!H:H, "", 0, 1)</f>
        <v/>
      </c>
      <c r="L143" s="26" t="s">
        <v>404</v>
      </c>
      <c r="M143" s="16" t="str">
        <f t="array" ref="M143">XLOOKUP(L143, RoleMaster!E:E, RoleMaster!H:H, "", 0, 1)</f>
        <v>b5bc5bd4-194b-41ab-8e3f-c45f25c028d0</v>
      </c>
      <c r="N143" s="16"/>
      <c r="O143" s="16" t="str">
        <f t="array" ref="O143">XLOOKUP(N143, RoleMaster!E:E, RoleMaster!H:H, "", 0, 1)</f>
        <v/>
      </c>
      <c r="P143" s="26" t="s">
        <v>405</v>
      </c>
      <c r="Q143" s="16" t="str">
        <f t="array" ref="Q143">XLOOKUP(P143, RoleMaster!E:E, RoleMaster!H:H, "", 0, 1)</f>
        <v>4313bbc5-41fb-44dc-929a-99e224446525</v>
      </c>
      <c r="R143" s="43"/>
      <c r="S143" s="43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</row>
    <row r="144">
      <c r="A144" s="18">
        <v>310173.0</v>
      </c>
      <c r="B144" s="16"/>
      <c r="C144" s="16" t="str">
        <f t="array" ref="C144">XLOOKUP(B144, RoleMaster!E:E, RoleMaster!H:H, "", 0, 1)</f>
        <v/>
      </c>
      <c r="D144" s="26" t="s">
        <v>406</v>
      </c>
      <c r="E144" s="16" t="str">
        <f t="array" ref="E144">XLOOKUP(D144, RoleMaster!E:E, RoleMaster!H:H, "", 0, 1)</f>
        <v>aea7ed55-e968-4172-83c7-16f869b186ae</v>
      </c>
      <c r="F144" s="16"/>
      <c r="G144" s="18" t="str">
        <f t="array" ref="G144">XLOOKUP(F144, RoleMaster!E:E, RoleMaster!H:H, "", 0, 1)</f>
        <v/>
      </c>
      <c r="H144" s="26" t="s">
        <v>408</v>
      </c>
      <c r="I144" s="16" t="str">
        <f t="array" ref="I144">XLOOKUP(H144, RoleMaster!E:E, RoleMaster!H:H, "", 0, 1)</f>
        <v>866c9d0d-4f6a-4ca6-b352-9e186b2e8478</v>
      </c>
      <c r="J144" s="16"/>
      <c r="K144" s="16" t="str">
        <f t="array" ref="K144">XLOOKUP(J144, RoleMaster!E:E, RoleMaster!H:H, "", 0, 1)</f>
        <v/>
      </c>
      <c r="L144" s="26" t="s">
        <v>404</v>
      </c>
      <c r="M144" s="16" t="str">
        <f t="array" ref="M144">XLOOKUP(L144, RoleMaster!E:E, RoleMaster!H:H, "", 0, 1)</f>
        <v>b5bc5bd4-194b-41ab-8e3f-c45f25c028d0</v>
      </c>
      <c r="N144" s="16"/>
      <c r="O144" s="16" t="str">
        <f t="array" ref="O144">XLOOKUP(N144, RoleMaster!E:E, RoleMaster!H:H, "", 0, 1)</f>
        <v/>
      </c>
      <c r="P144" s="26" t="s">
        <v>405</v>
      </c>
      <c r="Q144" s="16" t="str">
        <f t="array" ref="Q144">XLOOKUP(P144, RoleMaster!E:E, RoleMaster!H:H, "", 0, 1)</f>
        <v>4313bbc5-41fb-44dc-929a-99e224446525</v>
      </c>
      <c r="R144" s="43"/>
      <c r="S144" s="43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</row>
    <row r="145">
      <c r="A145" s="18">
        <v>310182.0</v>
      </c>
      <c r="B145" s="16"/>
      <c r="C145" s="16" t="str">
        <f t="array" ref="C145">XLOOKUP(B145, RoleMaster!E:E, RoleMaster!H:H, "", 0, 1)</f>
        <v/>
      </c>
      <c r="D145" s="26" t="s">
        <v>406</v>
      </c>
      <c r="E145" s="16" t="str">
        <f t="array" ref="E145">XLOOKUP(D145, RoleMaster!E:E, RoleMaster!H:H, "", 0, 1)</f>
        <v>aea7ed55-e968-4172-83c7-16f869b186ae</v>
      </c>
      <c r="F145" s="16"/>
      <c r="G145" s="18" t="str">
        <f t="array" ref="G145">XLOOKUP(F145, RoleMaster!E:E, RoleMaster!H:H, "", 0, 1)</f>
        <v/>
      </c>
      <c r="H145" s="26" t="s">
        <v>408</v>
      </c>
      <c r="I145" s="16" t="str">
        <f t="array" ref="I145">XLOOKUP(H145, RoleMaster!E:E, RoleMaster!H:H, "", 0, 1)</f>
        <v>866c9d0d-4f6a-4ca6-b352-9e186b2e8478</v>
      </c>
      <c r="J145" s="16"/>
      <c r="K145" s="16" t="str">
        <f t="array" ref="K145">XLOOKUP(J145, RoleMaster!E:E, RoleMaster!H:H, "", 0, 1)</f>
        <v/>
      </c>
      <c r="L145" s="26" t="s">
        <v>404</v>
      </c>
      <c r="M145" s="16" t="str">
        <f t="array" ref="M145">XLOOKUP(L145, RoleMaster!E:E, RoleMaster!H:H, "", 0, 1)</f>
        <v>b5bc5bd4-194b-41ab-8e3f-c45f25c028d0</v>
      </c>
      <c r="N145" s="16"/>
      <c r="O145" s="16" t="str">
        <f t="array" ref="O145">XLOOKUP(N145, RoleMaster!E:E, RoleMaster!H:H, "", 0, 1)</f>
        <v/>
      </c>
      <c r="P145" s="26" t="s">
        <v>405</v>
      </c>
      <c r="Q145" s="16" t="str">
        <f t="array" ref="Q145">XLOOKUP(P145, RoleMaster!E:E, RoleMaster!H:H, "", 0, 1)</f>
        <v>4313bbc5-41fb-44dc-929a-99e224446525</v>
      </c>
      <c r="R145" s="43"/>
      <c r="S145" s="43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</row>
    <row r="146">
      <c r="A146" s="18">
        <v>310255.0</v>
      </c>
      <c r="B146" s="16"/>
      <c r="C146" s="16" t="str">
        <f t="array" ref="C146">XLOOKUP(B146, RoleMaster!E:E, RoleMaster!H:H, "", 0, 1)</f>
        <v/>
      </c>
      <c r="D146" s="26" t="s">
        <v>406</v>
      </c>
      <c r="E146" s="16" t="str">
        <f t="array" ref="E146">XLOOKUP(D146, RoleMaster!E:E, RoleMaster!H:H, "", 0, 1)</f>
        <v>aea7ed55-e968-4172-83c7-16f869b186ae</v>
      </c>
      <c r="F146" s="16"/>
      <c r="G146" s="18" t="str">
        <f t="array" ref="G146">XLOOKUP(F146, RoleMaster!E:E, RoleMaster!H:H, "", 0, 1)</f>
        <v/>
      </c>
      <c r="H146" s="26" t="s">
        <v>408</v>
      </c>
      <c r="I146" s="16" t="str">
        <f t="array" ref="I146">XLOOKUP(H146, RoleMaster!E:E, RoleMaster!H:H, "", 0, 1)</f>
        <v>866c9d0d-4f6a-4ca6-b352-9e186b2e8478</v>
      </c>
      <c r="J146" s="16"/>
      <c r="K146" s="16" t="str">
        <f t="array" ref="K146">XLOOKUP(J146, RoleMaster!E:E, RoleMaster!H:H, "", 0, 1)</f>
        <v/>
      </c>
      <c r="L146" s="26" t="s">
        <v>404</v>
      </c>
      <c r="M146" s="16" t="str">
        <f t="array" ref="M146">XLOOKUP(L146, RoleMaster!E:E, RoleMaster!H:H, "", 0, 1)</f>
        <v>b5bc5bd4-194b-41ab-8e3f-c45f25c028d0</v>
      </c>
      <c r="N146" s="16"/>
      <c r="O146" s="16" t="str">
        <f t="array" ref="O146">XLOOKUP(N146, RoleMaster!E:E, RoleMaster!H:H, "", 0, 1)</f>
        <v/>
      </c>
      <c r="P146" s="26" t="s">
        <v>405</v>
      </c>
      <c r="Q146" s="16" t="str">
        <f t="array" ref="Q146">XLOOKUP(P146, RoleMaster!E:E, RoleMaster!H:H, "", 0, 1)</f>
        <v>4313bbc5-41fb-44dc-929a-99e224446525</v>
      </c>
      <c r="R146" s="43"/>
      <c r="S146" s="43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</row>
    <row r="147">
      <c r="A147" s="18">
        <v>310258.0</v>
      </c>
      <c r="B147" s="16"/>
      <c r="C147" s="16" t="str">
        <f t="array" ref="C147">XLOOKUP(B147, RoleMaster!E:E, RoleMaster!H:H, "", 0, 1)</f>
        <v/>
      </c>
      <c r="D147" s="26" t="s">
        <v>406</v>
      </c>
      <c r="E147" s="16" t="str">
        <f t="array" ref="E147">XLOOKUP(D147, RoleMaster!E:E, RoleMaster!H:H, "", 0, 1)</f>
        <v>aea7ed55-e968-4172-83c7-16f869b186ae</v>
      </c>
      <c r="F147" s="16"/>
      <c r="G147" s="18" t="str">
        <f t="array" ref="G147">XLOOKUP(F147, RoleMaster!E:E, RoleMaster!H:H, "", 0, 1)</f>
        <v/>
      </c>
      <c r="H147" s="26" t="s">
        <v>408</v>
      </c>
      <c r="I147" s="16" t="str">
        <f t="array" ref="I147">XLOOKUP(H147, RoleMaster!E:E, RoleMaster!H:H, "", 0, 1)</f>
        <v>866c9d0d-4f6a-4ca6-b352-9e186b2e8478</v>
      </c>
      <c r="J147" s="16"/>
      <c r="K147" s="16" t="str">
        <f t="array" ref="K147">XLOOKUP(J147, RoleMaster!E:E, RoleMaster!H:H, "", 0, 1)</f>
        <v/>
      </c>
      <c r="L147" s="26" t="s">
        <v>404</v>
      </c>
      <c r="M147" s="16" t="str">
        <f t="array" ref="M147">XLOOKUP(L147, RoleMaster!E:E, RoleMaster!H:H, "", 0, 1)</f>
        <v>b5bc5bd4-194b-41ab-8e3f-c45f25c028d0</v>
      </c>
      <c r="N147" s="16"/>
      <c r="O147" s="16" t="str">
        <f t="array" ref="O147">XLOOKUP(N147, RoleMaster!E:E, RoleMaster!H:H, "", 0, 1)</f>
        <v/>
      </c>
      <c r="P147" s="26" t="s">
        <v>405</v>
      </c>
      <c r="Q147" s="16" t="str">
        <f t="array" ref="Q147">XLOOKUP(P147, RoleMaster!E:E, RoleMaster!H:H, "", 0, 1)</f>
        <v>4313bbc5-41fb-44dc-929a-99e224446525</v>
      </c>
      <c r="R147" s="43"/>
      <c r="S147" s="43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</row>
    <row r="148">
      <c r="A148" s="18">
        <v>310260.0</v>
      </c>
      <c r="B148" s="16"/>
      <c r="C148" s="16" t="str">
        <f t="array" ref="C148">XLOOKUP(B148, RoleMaster!E:E, RoleMaster!H:H, "", 0, 1)</f>
        <v/>
      </c>
      <c r="D148" s="26" t="s">
        <v>406</v>
      </c>
      <c r="E148" s="16" t="str">
        <f t="array" ref="E148">XLOOKUP(D148, RoleMaster!E:E, RoleMaster!H:H, "", 0, 1)</f>
        <v>aea7ed55-e968-4172-83c7-16f869b186ae</v>
      </c>
      <c r="F148" s="16"/>
      <c r="G148" s="18" t="str">
        <f t="array" ref="G148">XLOOKUP(F148, RoleMaster!E:E, RoleMaster!H:H, "", 0, 1)</f>
        <v/>
      </c>
      <c r="H148" s="26" t="s">
        <v>408</v>
      </c>
      <c r="I148" s="16" t="str">
        <f t="array" ref="I148">XLOOKUP(H148, RoleMaster!E:E, RoleMaster!H:H, "", 0, 1)</f>
        <v>866c9d0d-4f6a-4ca6-b352-9e186b2e8478</v>
      </c>
      <c r="J148" s="16"/>
      <c r="K148" s="16" t="str">
        <f t="array" ref="K148">XLOOKUP(J148, RoleMaster!E:E, RoleMaster!H:H, "", 0, 1)</f>
        <v/>
      </c>
      <c r="L148" s="26" t="s">
        <v>404</v>
      </c>
      <c r="M148" s="16" t="str">
        <f t="array" ref="M148">XLOOKUP(L148, RoleMaster!E:E, RoleMaster!H:H, "", 0, 1)</f>
        <v>b5bc5bd4-194b-41ab-8e3f-c45f25c028d0</v>
      </c>
      <c r="N148" s="16"/>
      <c r="O148" s="16" t="str">
        <f t="array" ref="O148">XLOOKUP(N148, RoleMaster!E:E, RoleMaster!H:H, "", 0, 1)</f>
        <v/>
      </c>
      <c r="P148" s="26" t="s">
        <v>405</v>
      </c>
      <c r="Q148" s="16" t="str">
        <f t="array" ref="Q148">XLOOKUP(P148, RoleMaster!E:E, RoleMaster!H:H, "", 0, 1)</f>
        <v>4313bbc5-41fb-44dc-929a-99e224446525</v>
      </c>
      <c r="R148" s="43"/>
      <c r="S148" s="43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</row>
    <row r="149">
      <c r="A149" s="18">
        <v>310263.0</v>
      </c>
      <c r="B149" s="16"/>
      <c r="C149" s="16" t="str">
        <f t="array" ref="C149">XLOOKUP(B149, RoleMaster!E:E, RoleMaster!H:H, "", 0, 1)</f>
        <v/>
      </c>
      <c r="D149" s="26" t="s">
        <v>406</v>
      </c>
      <c r="E149" s="16" t="str">
        <f t="array" ref="E149">XLOOKUP(D149, RoleMaster!E:E, RoleMaster!H:H, "", 0, 1)</f>
        <v>aea7ed55-e968-4172-83c7-16f869b186ae</v>
      </c>
      <c r="F149" s="16"/>
      <c r="G149" s="18" t="str">
        <f t="array" ref="G149">XLOOKUP(F149, RoleMaster!E:E, RoleMaster!H:H, "", 0, 1)</f>
        <v/>
      </c>
      <c r="H149" s="26" t="s">
        <v>408</v>
      </c>
      <c r="I149" s="16" t="str">
        <f t="array" ref="I149">XLOOKUP(H149, RoleMaster!E:E, RoleMaster!H:H, "", 0, 1)</f>
        <v>866c9d0d-4f6a-4ca6-b352-9e186b2e8478</v>
      </c>
      <c r="J149" s="16"/>
      <c r="K149" s="16" t="str">
        <f t="array" ref="K149">XLOOKUP(J149, RoleMaster!E:E, RoleMaster!H:H, "", 0, 1)</f>
        <v/>
      </c>
      <c r="L149" s="26" t="s">
        <v>404</v>
      </c>
      <c r="M149" s="16" t="str">
        <f t="array" ref="M149">XLOOKUP(L149, RoleMaster!E:E, RoleMaster!H:H, "", 0, 1)</f>
        <v>b5bc5bd4-194b-41ab-8e3f-c45f25c028d0</v>
      </c>
      <c r="N149" s="16"/>
      <c r="O149" s="16" t="str">
        <f t="array" ref="O149">XLOOKUP(N149, RoleMaster!E:E, RoleMaster!H:H, "", 0, 1)</f>
        <v/>
      </c>
      <c r="P149" s="26" t="s">
        <v>405</v>
      </c>
      <c r="Q149" s="16" t="str">
        <f t="array" ref="Q149">XLOOKUP(P149, RoleMaster!E:E, RoleMaster!H:H, "", 0, 1)</f>
        <v>4313bbc5-41fb-44dc-929a-99e224446525</v>
      </c>
      <c r="R149" s="43"/>
      <c r="S149" s="43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</row>
    <row r="150">
      <c r="A150" s="18">
        <v>310264.0</v>
      </c>
      <c r="B150" s="16"/>
      <c r="C150" s="16" t="str">
        <f t="array" ref="C150">XLOOKUP(B150, RoleMaster!E:E, RoleMaster!H:H, "", 0, 1)</f>
        <v/>
      </c>
      <c r="D150" s="26" t="s">
        <v>406</v>
      </c>
      <c r="E150" s="16" t="str">
        <f t="array" ref="E150">XLOOKUP(D150, RoleMaster!E:E, RoleMaster!H:H, "", 0, 1)</f>
        <v>aea7ed55-e968-4172-83c7-16f869b186ae</v>
      </c>
      <c r="F150" s="16"/>
      <c r="G150" s="18" t="str">
        <f t="array" ref="G150">XLOOKUP(F150, RoleMaster!E:E, RoleMaster!H:H, "", 0, 1)</f>
        <v/>
      </c>
      <c r="H150" s="26" t="s">
        <v>408</v>
      </c>
      <c r="I150" s="16" t="str">
        <f t="array" ref="I150">XLOOKUP(H150, RoleMaster!E:E, RoleMaster!H:H, "", 0, 1)</f>
        <v>866c9d0d-4f6a-4ca6-b352-9e186b2e8478</v>
      </c>
      <c r="J150" s="16"/>
      <c r="K150" s="16" t="str">
        <f t="array" ref="K150">XLOOKUP(J150, RoleMaster!E:E, RoleMaster!H:H, "", 0, 1)</f>
        <v/>
      </c>
      <c r="L150" s="26" t="s">
        <v>404</v>
      </c>
      <c r="M150" s="16" t="str">
        <f t="array" ref="M150">XLOOKUP(L150, RoleMaster!E:E, RoleMaster!H:H, "", 0, 1)</f>
        <v>b5bc5bd4-194b-41ab-8e3f-c45f25c028d0</v>
      </c>
      <c r="N150" s="16"/>
      <c r="O150" s="16" t="str">
        <f t="array" ref="O150">XLOOKUP(N150, RoleMaster!E:E, RoleMaster!H:H, "", 0, 1)</f>
        <v/>
      </c>
      <c r="P150" s="26" t="s">
        <v>405</v>
      </c>
      <c r="Q150" s="16" t="str">
        <f t="array" ref="Q150">XLOOKUP(P150, RoleMaster!E:E, RoleMaster!H:H, "", 0, 1)</f>
        <v>4313bbc5-41fb-44dc-929a-99e224446525</v>
      </c>
      <c r="R150" s="43"/>
      <c r="S150" s="43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</row>
    <row r="151">
      <c r="A151" s="18">
        <v>310268.0</v>
      </c>
      <c r="B151" s="16"/>
      <c r="C151" s="16" t="str">
        <f t="array" ref="C151">XLOOKUP(B151, RoleMaster!E:E, RoleMaster!H:H, "", 0, 1)</f>
        <v/>
      </c>
      <c r="D151" s="26" t="s">
        <v>406</v>
      </c>
      <c r="E151" s="16" t="str">
        <f t="array" ref="E151">XLOOKUP(D151, RoleMaster!E:E, RoleMaster!H:H, "", 0, 1)</f>
        <v>aea7ed55-e968-4172-83c7-16f869b186ae</v>
      </c>
      <c r="F151" s="16"/>
      <c r="G151" s="18" t="str">
        <f t="array" ref="G151">XLOOKUP(F151, RoleMaster!E:E, RoleMaster!H:H, "", 0, 1)</f>
        <v/>
      </c>
      <c r="H151" s="26" t="s">
        <v>408</v>
      </c>
      <c r="I151" s="16" t="str">
        <f t="array" ref="I151">XLOOKUP(H151, RoleMaster!E:E, RoleMaster!H:H, "", 0, 1)</f>
        <v>866c9d0d-4f6a-4ca6-b352-9e186b2e8478</v>
      </c>
      <c r="J151" s="16"/>
      <c r="K151" s="16" t="str">
        <f t="array" ref="K151">XLOOKUP(J151, RoleMaster!E:E, RoleMaster!H:H, "", 0, 1)</f>
        <v/>
      </c>
      <c r="L151" s="26" t="s">
        <v>404</v>
      </c>
      <c r="M151" s="16" t="str">
        <f t="array" ref="M151">XLOOKUP(L151, RoleMaster!E:E, RoleMaster!H:H, "", 0, 1)</f>
        <v>b5bc5bd4-194b-41ab-8e3f-c45f25c028d0</v>
      </c>
      <c r="N151" s="16"/>
      <c r="O151" s="16" t="str">
        <f t="array" ref="O151">XLOOKUP(N151, RoleMaster!E:E, RoleMaster!H:H, "", 0, 1)</f>
        <v/>
      </c>
      <c r="P151" s="26" t="s">
        <v>405</v>
      </c>
      <c r="Q151" s="16" t="str">
        <f t="array" ref="Q151">XLOOKUP(P151, RoleMaster!E:E, RoleMaster!H:H, "", 0, 1)</f>
        <v>4313bbc5-41fb-44dc-929a-99e224446525</v>
      </c>
      <c r="R151" s="43"/>
      <c r="S151" s="43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</row>
    <row r="152">
      <c r="A152" s="18">
        <v>310443.0</v>
      </c>
      <c r="B152" s="16"/>
      <c r="C152" s="16" t="str">
        <f t="array" ref="C152">XLOOKUP(B152, RoleMaster!E:E, RoleMaster!H:H, "", 0, 1)</f>
        <v/>
      </c>
      <c r="D152" s="26" t="s">
        <v>406</v>
      </c>
      <c r="E152" s="16" t="str">
        <f t="array" ref="E152">XLOOKUP(D152, RoleMaster!E:E, RoleMaster!H:H, "", 0, 1)</f>
        <v>aea7ed55-e968-4172-83c7-16f869b186ae</v>
      </c>
      <c r="F152" s="26" t="s">
        <v>403</v>
      </c>
      <c r="G152" s="18" t="str">
        <f t="array" ref="G152">XLOOKUP(F152, RoleMaster!E:E, RoleMaster!H:H, "", 0, 1)</f>
        <v>2615173f-0c73-47c2-9e5e-71c4134616de</v>
      </c>
      <c r="H152" s="26" t="s">
        <v>408</v>
      </c>
      <c r="I152" s="16" t="str">
        <f t="array" ref="I152">XLOOKUP(H152, RoleMaster!E:E, RoleMaster!H:H, "", 0, 1)</f>
        <v>866c9d0d-4f6a-4ca6-b352-9e186b2e8478</v>
      </c>
      <c r="J152" s="16"/>
      <c r="K152" s="16" t="str">
        <f t="array" ref="K152">XLOOKUP(J152, RoleMaster!E:E, RoleMaster!H:H, "", 0, 1)</f>
        <v/>
      </c>
      <c r="L152" s="26" t="s">
        <v>404</v>
      </c>
      <c r="M152" s="16" t="str">
        <f t="array" ref="M152">XLOOKUP(L152, RoleMaster!E:E, RoleMaster!H:H, "", 0, 1)</f>
        <v>b5bc5bd4-194b-41ab-8e3f-c45f25c028d0</v>
      </c>
      <c r="N152" s="16"/>
      <c r="O152" s="16" t="str">
        <f t="array" ref="O152">XLOOKUP(N152, RoleMaster!E:E, RoleMaster!H:H, "", 0, 1)</f>
        <v/>
      </c>
      <c r="P152" s="26" t="s">
        <v>405</v>
      </c>
      <c r="Q152" s="16" t="str">
        <f t="array" ref="Q152">XLOOKUP(P152, RoleMaster!E:E, RoleMaster!H:H, "", 0, 1)</f>
        <v>4313bbc5-41fb-44dc-929a-99e224446525</v>
      </c>
      <c r="R152" s="43"/>
      <c r="S152" s="43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</row>
    <row r="153">
      <c r="A153" s="18">
        <v>310483.0</v>
      </c>
      <c r="B153" s="16"/>
      <c r="C153" s="16" t="str">
        <f t="array" ref="C153">XLOOKUP(B153, RoleMaster!E:E, RoleMaster!H:H, "", 0, 1)</f>
        <v/>
      </c>
      <c r="D153" s="26" t="s">
        <v>406</v>
      </c>
      <c r="E153" s="16" t="str">
        <f t="array" ref="E153">XLOOKUP(D153, RoleMaster!E:E, RoleMaster!H:H, "", 0, 1)</f>
        <v>aea7ed55-e968-4172-83c7-16f869b186ae</v>
      </c>
      <c r="F153" s="16"/>
      <c r="G153" s="18" t="str">
        <f t="array" ref="G153">XLOOKUP(F153, RoleMaster!E:E, RoleMaster!H:H, "", 0, 1)</f>
        <v/>
      </c>
      <c r="H153" s="26" t="s">
        <v>408</v>
      </c>
      <c r="I153" s="16" t="str">
        <f t="array" ref="I153">XLOOKUP(H153, RoleMaster!E:E, RoleMaster!H:H, "", 0, 1)</f>
        <v>866c9d0d-4f6a-4ca6-b352-9e186b2e8478</v>
      </c>
      <c r="J153" s="16"/>
      <c r="K153" s="16" t="str">
        <f t="array" ref="K153">XLOOKUP(J153, RoleMaster!E:E, RoleMaster!H:H, "", 0, 1)</f>
        <v/>
      </c>
      <c r="L153" s="26" t="s">
        <v>404</v>
      </c>
      <c r="M153" s="16" t="str">
        <f t="array" ref="M153">XLOOKUP(L153, RoleMaster!E:E, RoleMaster!H:H, "", 0, 1)</f>
        <v>b5bc5bd4-194b-41ab-8e3f-c45f25c028d0</v>
      </c>
      <c r="N153" s="16"/>
      <c r="O153" s="16" t="str">
        <f t="array" ref="O153">XLOOKUP(N153, RoleMaster!E:E, RoleMaster!H:H, "", 0, 1)</f>
        <v/>
      </c>
      <c r="P153" s="26" t="s">
        <v>405</v>
      </c>
      <c r="Q153" s="16" t="str">
        <f t="array" ref="Q153">XLOOKUP(P153, RoleMaster!E:E, RoleMaster!H:H, "", 0, 1)</f>
        <v>4313bbc5-41fb-44dc-929a-99e224446525</v>
      </c>
      <c r="R153" s="43"/>
      <c r="S153" s="43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</row>
    <row r="154">
      <c r="A154" s="18">
        <v>310487.0</v>
      </c>
      <c r="B154" s="16"/>
      <c r="C154" s="16" t="str">
        <f t="array" ref="C154">XLOOKUP(B154, RoleMaster!E:E, RoleMaster!H:H, "", 0, 1)</f>
        <v/>
      </c>
      <c r="D154" s="26" t="s">
        <v>406</v>
      </c>
      <c r="E154" s="16" t="str">
        <f t="array" ref="E154">XLOOKUP(D154, RoleMaster!E:E, RoleMaster!H:H, "", 0, 1)</f>
        <v>aea7ed55-e968-4172-83c7-16f869b186ae</v>
      </c>
      <c r="F154" s="16"/>
      <c r="G154" s="18" t="str">
        <f t="array" ref="G154">XLOOKUP(F154, RoleMaster!E:E, RoleMaster!H:H, "", 0, 1)</f>
        <v/>
      </c>
      <c r="H154" s="26" t="s">
        <v>408</v>
      </c>
      <c r="I154" s="16" t="str">
        <f t="array" ref="I154">XLOOKUP(H154, RoleMaster!E:E, RoleMaster!H:H, "", 0, 1)</f>
        <v>866c9d0d-4f6a-4ca6-b352-9e186b2e8478</v>
      </c>
      <c r="J154" s="16"/>
      <c r="K154" s="16" t="str">
        <f t="array" ref="K154">XLOOKUP(J154, RoleMaster!E:E, RoleMaster!H:H, "", 0, 1)</f>
        <v/>
      </c>
      <c r="L154" s="26" t="s">
        <v>404</v>
      </c>
      <c r="M154" s="16" t="str">
        <f t="array" ref="M154">XLOOKUP(L154, RoleMaster!E:E, RoleMaster!H:H, "", 0, 1)</f>
        <v>b5bc5bd4-194b-41ab-8e3f-c45f25c028d0</v>
      </c>
      <c r="N154" s="16"/>
      <c r="O154" s="16" t="str">
        <f t="array" ref="O154">XLOOKUP(N154, RoleMaster!E:E, RoleMaster!H:H, "", 0, 1)</f>
        <v/>
      </c>
      <c r="P154" s="26" t="s">
        <v>405</v>
      </c>
      <c r="Q154" s="16" t="str">
        <f t="array" ref="Q154">XLOOKUP(P154, RoleMaster!E:E, RoleMaster!H:H, "", 0, 1)</f>
        <v>4313bbc5-41fb-44dc-929a-99e224446525</v>
      </c>
      <c r="R154" s="43"/>
      <c r="S154" s="43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</row>
    <row r="155">
      <c r="A155" s="18">
        <v>310492.0</v>
      </c>
      <c r="B155" s="16"/>
      <c r="C155" s="16" t="str">
        <f t="array" ref="C155">XLOOKUP(B155, RoleMaster!E:E, RoleMaster!H:H, "", 0, 1)</f>
        <v/>
      </c>
      <c r="D155" s="26" t="s">
        <v>406</v>
      </c>
      <c r="E155" s="16" t="str">
        <f t="array" ref="E155">XLOOKUP(D155, RoleMaster!E:E, RoleMaster!H:H, "", 0, 1)</f>
        <v>aea7ed55-e968-4172-83c7-16f869b186ae</v>
      </c>
      <c r="F155" s="26" t="s">
        <v>403</v>
      </c>
      <c r="G155" s="18" t="str">
        <f t="array" ref="G155">XLOOKUP(F155, RoleMaster!E:E, RoleMaster!H:H, "", 0, 1)</f>
        <v>2615173f-0c73-47c2-9e5e-71c4134616de</v>
      </c>
      <c r="H155" s="26" t="s">
        <v>408</v>
      </c>
      <c r="I155" s="16" t="str">
        <f t="array" ref="I155">XLOOKUP(H155, RoleMaster!E:E, RoleMaster!H:H, "", 0, 1)</f>
        <v>866c9d0d-4f6a-4ca6-b352-9e186b2e8478</v>
      </c>
      <c r="J155" s="16"/>
      <c r="K155" s="16" t="str">
        <f t="array" ref="K155">XLOOKUP(J155, RoleMaster!E:E, RoleMaster!H:H, "", 0, 1)</f>
        <v/>
      </c>
      <c r="L155" s="26" t="s">
        <v>404</v>
      </c>
      <c r="M155" s="16" t="str">
        <f t="array" ref="M155">XLOOKUP(L155, RoleMaster!E:E, RoleMaster!H:H, "", 0, 1)</f>
        <v>b5bc5bd4-194b-41ab-8e3f-c45f25c028d0</v>
      </c>
      <c r="N155" s="16"/>
      <c r="O155" s="16" t="str">
        <f t="array" ref="O155">XLOOKUP(N155, RoleMaster!E:E, RoleMaster!H:H, "", 0, 1)</f>
        <v/>
      </c>
      <c r="P155" s="26" t="s">
        <v>405</v>
      </c>
      <c r="Q155" s="16" t="str">
        <f t="array" ref="Q155">XLOOKUP(P155, RoleMaster!E:E, RoleMaster!H:H, "", 0, 1)</f>
        <v>4313bbc5-41fb-44dc-929a-99e224446525</v>
      </c>
      <c r="R155" s="43"/>
      <c r="S155" s="43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</row>
    <row r="156">
      <c r="A156" s="18">
        <v>310496.0</v>
      </c>
      <c r="B156" s="16"/>
      <c r="C156" s="16" t="str">
        <f t="array" ref="C156">XLOOKUP(B156, RoleMaster!E:E, RoleMaster!H:H, "", 0, 1)</f>
        <v/>
      </c>
      <c r="D156" s="26" t="s">
        <v>406</v>
      </c>
      <c r="E156" s="16" t="str">
        <f t="array" ref="E156">XLOOKUP(D156, RoleMaster!E:E, RoleMaster!H:H, "", 0, 1)</f>
        <v>aea7ed55-e968-4172-83c7-16f869b186ae</v>
      </c>
      <c r="F156" s="16"/>
      <c r="G156" s="18" t="str">
        <f t="array" ref="G156">XLOOKUP(F156, RoleMaster!E:E, RoleMaster!H:H, "", 0, 1)</f>
        <v/>
      </c>
      <c r="H156" s="26" t="s">
        <v>408</v>
      </c>
      <c r="I156" s="16" t="str">
        <f t="array" ref="I156">XLOOKUP(H156, RoleMaster!E:E, RoleMaster!H:H, "", 0, 1)</f>
        <v>866c9d0d-4f6a-4ca6-b352-9e186b2e8478</v>
      </c>
      <c r="J156" s="16"/>
      <c r="K156" s="16" t="str">
        <f t="array" ref="K156">XLOOKUP(J156, RoleMaster!E:E, RoleMaster!H:H, "", 0, 1)</f>
        <v/>
      </c>
      <c r="L156" s="26" t="s">
        <v>404</v>
      </c>
      <c r="M156" s="16" t="str">
        <f t="array" ref="M156">XLOOKUP(L156, RoleMaster!E:E, RoleMaster!H:H, "", 0, 1)</f>
        <v>b5bc5bd4-194b-41ab-8e3f-c45f25c028d0</v>
      </c>
      <c r="N156" s="16"/>
      <c r="O156" s="16" t="str">
        <f t="array" ref="O156">XLOOKUP(N156, RoleMaster!E:E, RoleMaster!H:H, "", 0, 1)</f>
        <v/>
      </c>
      <c r="P156" s="26" t="s">
        <v>405</v>
      </c>
      <c r="Q156" s="16" t="str">
        <f t="array" ref="Q156">XLOOKUP(P156, RoleMaster!E:E, RoleMaster!H:H, "", 0, 1)</f>
        <v>4313bbc5-41fb-44dc-929a-99e224446525</v>
      </c>
      <c r="R156" s="43"/>
      <c r="S156" s="43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</row>
    <row r="157">
      <c r="A157" s="18">
        <v>310497.0</v>
      </c>
      <c r="B157" s="16"/>
      <c r="C157" s="16" t="str">
        <f t="array" ref="C157">XLOOKUP(B157, RoleMaster!E:E, RoleMaster!H:H, "", 0, 1)</f>
        <v/>
      </c>
      <c r="D157" s="26" t="s">
        <v>406</v>
      </c>
      <c r="E157" s="16" t="str">
        <f t="array" ref="E157">XLOOKUP(D157, RoleMaster!E:E, RoleMaster!H:H, "", 0, 1)</f>
        <v>aea7ed55-e968-4172-83c7-16f869b186ae</v>
      </c>
      <c r="F157" s="16"/>
      <c r="G157" s="18" t="str">
        <f t="array" ref="G157">XLOOKUP(F157, RoleMaster!E:E, RoleMaster!H:H, "", 0, 1)</f>
        <v/>
      </c>
      <c r="H157" s="26" t="s">
        <v>408</v>
      </c>
      <c r="I157" s="16" t="str">
        <f t="array" ref="I157">XLOOKUP(H157, RoleMaster!E:E, RoleMaster!H:H, "", 0, 1)</f>
        <v>866c9d0d-4f6a-4ca6-b352-9e186b2e8478</v>
      </c>
      <c r="J157" s="16"/>
      <c r="K157" s="16" t="str">
        <f t="array" ref="K157">XLOOKUP(J157, RoleMaster!E:E, RoleMaster!H:H, "", 0, 1)</f>
        <v/>
      </c>
      <c r="L157" s="26" t="s">
        <v>404</v>
      </c>
      <c r="M157" s="16" t="str">
        <f t="array" ref="M157">XLOOKUP(L157, RoleMaster!E:E, RoleMaster!H:H, "", 0, 1)</f>
        <v>b5bc5bd4-194b-41ab-8e3f-c45f25c028d0</v>
      </c>
      <c r="N157" s="16"/>
      <c r="O157" s="16" t="str">
        <f t="array" ref="O157">XLOOKUP(N157, RoleMaster!E:E, RoleMaster!H:H, "", 0, 1)</f>
        <v/>
      </c>
      <c r="P157" s="26" t="s">
        <v>405</v>
      </c>
      <c r="Q157" s="16" t="str">
        <f t="array" ref="Q157">XLOOKUP(P157, RoleMaster!E:E, RoleMaster!H:H, "", 0, 1)</f>
        <v>4313bbc5-41fb-44dc-929a-99e224446525</v>
      </c>
      <c r="R157" s="43"/>
      <c r="S157" s="43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</row>
    <row r="158">
      <c r="A158" s="18">
        <v>310498.0</v>
      </c>
      <c r="B158" s="16"/>
      <c r="C158" s="16" t="str">
        <f t="array" ref="C158">XLOOKUP(B158, RoleMaster!E:E, RoleMaster!H:H, "", 0, 1)</f>
        <v/>
      </c>
      <c r="D158" s="26" t="s">
        <v>406</v>
      </c>
      <c r="E158" s="16" t="str">
        <f t="array" ref="E158">XLOOKUP(D158, RoleMaster!E:E, RoleMaster!H:H, "", 0, 1)</f>
        <v>aea7ed55-e968-4172-83c7-16f869b186ae</v>
      </c>
      <c r="F158" s="16"/>
      <c r="G158" s="18" t="str">
        <f t="array" ref="G158">XLOOKUP(F158, RoleMaster!E:E, RoleMaster!H:H, "", 0, 1)</f>
        <v/>
      </c>
      <c r="H158" s="26" t="s">
        <v>408</v>
      </c>
      <c r="I158" s="16" t="str">
        <f t="array" ref="I158">XLOOKUP(H158, RoleMaster!E:E, RoleMaster!H:H, "", 0, 1)</f>
        <v>866c9d0d-4f6a-4ca6-b352-9e186b2e8478</v>
      </c>
      <c r="J158" s="16"/>
      <c r="K158" s="16" t="str">
        <f t="array" ref="K158">XLOOKUP(J158, RoleMaster!E:E, RoleMaster!H:H, "", 0, 1)</f>
        <v/>
      </c>
      <c r="L158" s="26" t="s">
        <v>404</v>
      </c>
      <c r="M158" s="16" t="str">
        <f t="array" ref="M158">XLOOKUP(L158, RoleMaster!E:E, RoleMaster!H:H, "", 0, 1)</f>
        <v>b5bc5bd4-194b-41ab-8e3f-c45f25c028d0</v>
      </c>
      <c r="N158" s="16"/>
      <c r="O158" s="16" t="str">
        <f t="array" ref="O158">XLOOKUP(N158, RoleMaster!E:E, RoleMaster!H:H, "", 0, 1)</f>
        <v/>
      </c>
      <c r="P158" s="26" t="s">
        <v>405</v>
      </c>
      <c r="Q158" s="16" t="str">
        <f t="array" ref="Q158">XLOOKUP(P158, RoleMaster!E:E, RoleMaster!H:H, "", 0, 1)</f>
        <v>4313bbc5-41fb-44dc-929a-99e224446525</v>
      </c>
      <c r="R158" s="43"/>
      <c r="S158" s="43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</row>
    <row r="159">
      <c r="A159" s="18">
        <v>310504.0</v>
      </c>
      <c r="B159" s="16"/>
      <c r="C159" s="16" t="str">
        <f t="array" ref="C159">XLOOKUP(B159, RoleMaster!E:E, RoleMaster!H:H, "", 0, 1)</f>
        <v/>
      </c>
      <c r="D159" s="26" t="s">
        <v>406</v>
      </c>
      <c r="E159" s="16" t="str">
        <f t="array" ref="E159">XLOOKUP(D159, RoleMaster!E:E, RoleMaster!H:H, "", 0, 1)</f>
        <v>aea7ed55-e968-4172-83c7-16f869b186ae</v>
      </c>
      <c r="F159" s="16"/>
      <c r="G159" s="18" t="str">
        <f t="array" ref="G159">XLOOKUP(F159, RoleMaster!E:E, RoleMaster!H:H, "", 0, 1)</f>
        <v/>
      </c>
      <c r="H159" s="26" t="s">
        <v>408</v>
      </c>
      <c r="I159" s="16" t="str">
        <f t="array" ref="I159">XLOOKUP(H159, RoleMaster!E:E, RoleMaster!H:H, "", 0, 1)</f>
        <v>866c9d0d-4f6a-4ca6-b352-9e186b2e8478</v>
      </c>
      <c r="J159" s="16"/>
      <c r="K159" s="16" t="str">
        <f t="array" ref="K159">XLOOKUP(J159, RoleMaster!E:E, RoleMaster!H:H, "", 0, 1)</f>
        <v/>
      </c>
      <c r="L159" s="26" t="s">
        <v>404</v>
      </c>
      <c r="M159" s="16" t="str">
        <f t="array" ref="M159">XLOOKUP(L159, RoleMaster!E:E, RoleMaster!H:H, "", 0, 1)</f>
        <v>b5bc5bd4-194b-41ab-8e3f-c45f25c028d0</v>
      </c>
      <c r="N159" s="16"/>
      <c r="O159" s="16" t="str">
        <f t="array" ref="O159">XLOOKUP(N159, RoleMaster!E:E, RoleMaster!H:H, "", 0, 1)</f>
        <v/>
      </c>
      <c r="P159" s="26" t="s">
        <v>405</v>
      </c>
      <c r="Q159" s="16" t="str">
        <f t="array" ref="Q159">XLOOKUP(P159, RoleMaster!E:E, RoleMaster!H:H, "", 0, 1)</f>
        <v>4313bbc5-41fb-44dc-929a-99e224446525</v>
      </c>
      <c r="R159" s="43"/>
      <c r="S159" s="43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</row>
    <row r="160">
      <c r="A160" s="18">
        <v>310506.0</v>
      </c>
      <c r="B160" s="26" t="s">
        <v>400</v>
      </c>
      <c r="C160" s="16" t="str">
        <f t="array" ref="C160">XLOOKUP(B160, RoleMaster!E:E, RoleMaster!H:H, "", 0, 1)</f>
        <v>909fe744-64e1-4430-af94-29049e4d5d61</v>
      </c>
      <c r="D160" s="26" t="s">
        <v>406</v>
      </c>
      <c r="E160" s="16" t="str">
        <f t="array" ref="E160">XLOOKUP(D160, RoleMaster!E:E, RoleMaster!H:H, "", 0, 1)</f>
        <v>aea7ed55-e968-4172-83c7-16f869b186ae</v>
      </c>
      <c r="F160" s="16"/>
      <c r="G160" s="18" t="str">
        <f t="array" ref="G160">XLOOKUP(F160, RoleMaster!E:E, RoleMaster!H:H, "", 0, 1)</f>
        <v/>
      </c>
      <c r="H160" s="26" t="s">
        <v>408</v>
      </c>
      <c r="I160" s="16" t="str">
        <f t="array" ref="I160">XLOOKUP(H160, RoleMaster!E:E, RoleMaster!H:H, "", 0, 1)</f>
        <v>866c9d0d-4f6a-4ca6-b352-9e186b2e8478</v>
      </c>
      <c r="J160" s="16"/>
      <c r="K160" s="16" t="str">
        <f t="array" ref="K160">XLOOKUP(J160, RoleMaster!E:E, RoleMaster!H:H, "", 0, 1)</f>
        <v/>
      </c>
      <c r="L160" s="26" t="s">
        <v>404</v>
      </c>
      <c r="M160" s="16" t="str">
        <f t="array" ref="M160">XLOOKUP(L160, RoleMaster!E:E, RoleMaster!H:H, "", 0, 1)</f>
        <v>b5bc5bd4-194b-41ab-8e3f-c45f25c028d0</v>
      </c>
      <c r="N160" s="16"/>
      <c r="O160" s="16" t="str">
        <f t="array" ref="O160">XLOOKUP(N160, RoleMaster!E:E, RoleMaster!H:H, "", 0, 1)</f>
        <v/>
      </c>
      <c r="P160" s="26" t="s">
        <v>405</v>
      </c>
      <c r="Q160" s="16" t="str">
        <f t="array" ref="Q160">XLOOKUP(P160, RoleMaster!E:E, RoleMaster!H:H, "", 0, 1)</f>
        <v>4313bbc5-41fb-44dc-929a-99e224446525</v>
      </c>
      <c r="R160" s="43"/>
      <c r="S160" s="43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</row>
    <row r="161">
      <c r="A161" s="18">
        <v>310147.0</v>
      </c>
      <c r="B161" s="16"/>
      <c r="C161" s="16" t="str">
        <f t="array" ref="C161">XLOOKUP(B161, RoleMaster!E:E, RoleMaster!H:H, "", 0, 1)</f>
        <v/>
      </c>
      <c r="D161" s="26" t="s">
        <v>406</v>
      </c>
      <c r="E161" s="16" t="str">
        <f t="array" ref="E161">XLOOKUP(D161, RoleMaster!E:E, RoleMaster!H:H, "", 0, 1)</f>
        <v>aea7ed55-e968-4172-83c7-16f869b186ae</v>
      </c>
      <c r="F161" s="16"/>
      <c r="G161" s="18" t="str">
        <f t="array" ref="G161">XLOOKUP(F161, RoleMaster!E:E, RoleMaster!H:H, "", 0, 1)</f>
        <v/>
      </c>
      <c r="H161" s="26" t="s">
        <v>408</v>
      </c>
      <c r="I161" s="16" t="str">
        <f t="array" ref="I161">XLOOKUP(H161, RoleMaster!E:E, RoleMaster!H:H, "", 0, 1)</f>
        <v>866c9d0d-4f6a-4ca6-b352-9e186b2e8478</v>
      </c>
      <c r="J161" s="16"/>
      <c r="K161" s="16" t="str">
        <f t="array" ref="K161">XLOOKUP(J161, RoleMaster!E:E, RoleMaster!H:H, "", 0, 1)</f>
        <v/>
      </c>
      <c r="L161" s="26" t="s">
        <v>404</v>
      </c>
      <c r="M161" s="16" t="str">
        <f t="array" ref="M161">XLOOKUP(L161, RoleMaster!E:E, RoleMaster!H:H, "", 0, 1)</f>
        <v>b5bc5bd4-194b-41ab-8e3f-c45f25c028d0</v>
      </c>
      <c r="N161" s="16"/>
      <c r="O161" s="16" t="str">
        <f t="array" ref="O161">XLOOKUP(N161, RoleMaster!E:E, RoleMaster!H:H, "", 0, 1)</f>
        <v/>
      </c>
      <c r="P161" s="26" t="s">
        <v>405</v>
      </c>
      <c r="Q161" s="16" t="str">
        <f t="array" ref="Q161">XLOOKUP(P161, RoleMaster!E:E, RoleMaster!H:H, "", 0, 1)</f>
        <v>4313bbc5-41fb-44dc-929a-99e224446525</v>
      </c>
      <c r="R161" s="44"/>
      <c r="S161" s="44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</row>
    <row r="162">
      <c r="A162" s="45"/>
      <c r="B162" s="45"/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</row>
    <row r="163">
      <c r="A163" s="45"/>
      <c r="B163" s="45"/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</row>
    <row r="164">
      <c r="A164" s="45"/>
      <c r="B164" s="45"/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32.13"/>
    <col customWidth="1" min="3" max="3" width="27.38"/>
    <col customWidth="1" min="6" max="6" width="23.0"/>
    <col customWidth="1" min="7" max="7" width="35.75"/>
    <col customWidth="1" min="8" max="8" width="44.88"/>
    <col customWidth="1" min="10" max="10" width="50.38"/>
    <col customWidth="1" min="11" max="11" width="46.25"/>
  </cols>
  <sheetData>
    <row r="1">
      <c r="A1" s="41" t="s">
        <v>397</v>
      </c>
      <c r="B1" s="41" t="s">
        <v>415</v>
      </c>
      <c r="C1" s="41" t="s">
        <v>4</v>
      </c>
      <c r="D1" s="41" t="s">
        <v>416</v>
      </c>
      <c r="E1" s="41" t="s">
        <v>396</v>
      </c>
      <c r="F1" s="41" t="s">
        <v>417</v>
      </c>
      <c r="G1" s="41" t="s">
        <v>418</v>
      </c>
      <c r="H1" s="41" t="s">
        <v>3</v>
      </c>
      <c r="I1" s="46"/>
      <c r="J1" s="46"/>
      <c r="K1" s="47"/>
      <c r="L1" s="48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</row>
    <row r="2">
      <c r="A2" s="49" t="s">
        <v>419</v>
      </c>
      <c r="B2" s="50" t="str">
        <f t="array" ref="B2">XLOOKUP(A2, RoleCategoryMaster!B:B, RoleCategoryMaster!A:A, "", 0, 1)</f>
        <v>fdb8c254-cf49-4e6c-a6dd-84167d8a5c26</v>
      </c>
      <c r="C2" s="49" t="s">
        <v>420</v>
      </c>
      <c r="D2" s="49" t="s">
        <v>421</v>
      </c>
      <c r="E2" s="49" t="s">
        <v>422</v>
      </c>
      <c r="F2" s="49" t="s">
        <v>423</v>
      </c>
      <c r="G2" s="49" t="str">
        <f t="array" ref="G2">XLOOKUP(F2, MachineCategoryMaster!C:C, MachineCategoryMaster!D:D, "", 0, 1)</f>
        <v>2c4f3162-832f-4445-8512-18ce9a05867f</v>
      </c>
      <c r="H2" s="48" t="s">
        <v>424</v>
      </c>
      <c r="I2" s="48"/>
      <c r="J2" s="51"/>
      <c r="K2" s="47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</row>
    <row r="3">
      <c r="A3" s="49" t="s">
        <v>419</v>
      </c>
      <c r="B3" s="50" t="str">
        <f t="array" ref="B3">XLOOKUP(A3, RoleCategoryMaster!B:B, RoleCategoryMaster!A:A, "", 0, 1)</f>
        <v>fdb8c254-cf49-4e6c-a6dd-84167d8a5c26</v>
      </c>
      <c r="C3" s="49" t="s">
        <v>425</v>
      </c>
      <c r="D3" s="49" t="s">
        <v>426</v>
      </c>
      <c r="E3" s="49" t="s">
        <v>427</v>
      </c>
      <c r="F3" s="49" t="s">
        <v>428</v>
      </c>
      <c r="G3" s="49" t="str">
        <f t="array" ref="G3">XLOOKUP(F3, MachineCategoryMaster!C:C, MachineCategoryMaster!D:D, "", 0, 1)</f>
        <v>ef82f655-f871-478d-a508-660e209f3621</v>
      </c>
      <c r="H3" s="48" t="s">
        <v>429</v>
      </c>
      <c r="I3" s="48"/>
      <c r="J3" s="51"/>
      <c r="K3" s="47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</row>
    <row r="4">
      <c r="A4" s="49" t="s">
        <v>419</v>
      </c>
      <c r="B4" s="50" t="str">
        <f t="array" ref="B4">XLOOKUP(A4, RoleCategoryMaster!B:B, RoleCategoryMaster!A:A, "", 0, 1)</f>
        <v>fdb8c254-cf49-4e6c-a6dd-84167d8a5c26</v>
      </c>
      <c r="C4" s="52" t="s">
        <v>430</v>
      </c>
      <c r="D4" s="52" t="s">
        <v>431</v>
      </c>
      <c r="E4" s="49" t="s">
        <v>432</v>
      </c>
      <c r="F4" s="49" t="s">
        <v>433</v>
      </c>
      <c r="G4" s="49" t="str">
        <f t="array" ref="G4">XLOOKUP(F4, MachineCategoryMaster!C:C, MachineCategoryMaster!D:D, "", 0, 1)</f>
        <v>f1018a4e-8baf-4bd6-a669-59e578d9972f</v>
      </c>
      <c r="H4" s="48" t="s">
        <v>434</v>
      </c>
      <c r="I4" s="48"/>
      <c r="J4" s="51"/>
      <c r="K4" s="47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</row>
    <row r="5">
      <c r="A5" s="49" t="s">
        <v>419</v>
      </c>
      <c r="B5" s="50" t="str">
        <f t="array" ref="B5">XLOOKUP(A5, RoleCategoryMaster!B:B, RoleCategoryMaster!A:A, "", 0, 1)</f>
        <v>fdb8c254-cf49-4e6c-a6dd-84167d8a5c26</v>
      </c>
      <c r="C5" s="52" t="s">
        <v>435</v>
      </c>
      <c r="D5" s="49" t="s">
        <v>436</v>
      </c>
      <c r="E5" s="49" t="s">
        <v>403</v>
      </c>
      <c r="F5" s="49"/>
      <c r="G5" s="49" t="str">
        <f t="array" ref="G5">XLOOKUP(F5, MachineCategoryMaster!C:C, MachineCategoryMaster!D:D, "", 0, 1)</f>
        <v/>
      </c>
      <c r="H5" s="48" t="s">
        <v>437</v>
      </c>
      <c r="I5" s="48"/>
      <c r="J5" s="51"/>
      <c r="K5" s="47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</row>
    <row r="6">
      <c r="A6" s="49" t="s">
        <v>419</v>
      </c>
      <c r="B6" s="50" t="str">
        <f t="array" ref="B6">XLOOKUP(A6, RoleCategoryMaster!B:B, RoleCategoryMaster!A:A, "", 0, 1)</f>
        <v>fdb8c254-cf49-4e6c-a6dd-84167d8a5c26</v>
      </c>
      <c r="C6" s="52" t="s">
        <v>438</v>
      </c>
      <c r="D6" s="49" t="s">
        <v>439</v>
      </c>
      <c r="E6" s="49" t="s">
        <v>400</v>
      </c>
      <c r="F6" s="49" t="s">
        <v>440</v>
      </c>
      <c r="G6" s="49" t="str">
        <f t="array" ref="G6">XLOOKUP(F6, MachineCategoryMaster!C:C, MachineCategoryMaster!D:D, "", 0, 1)</f>
        <v>87328c6c-0185-4104-af3e-0d84330df236</v>
      </c>
      <c r="H6" s="48" t="s">
        <v>441</v>
      </c>
      <c r="I6" s="48"/>
      <c r="J6" s="51"/>
      <c r="K6" s="47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</row>
    <row r="7">
      <c r="A7" s="49" t="s">
        <v>419</v>
      </c>
      <c r="B7" s="50" t="str">
        <f t="array" ref="B7">XLOOKUP(A7, RoleCategoryMaster!B:B, RoleCategoryMaster!A:A, "", 0, 1)</f>
        <v>fdb8c254-cf49-4e6c-a6dd-84167d8a5c26</v>
      </c>
      <c r="C7" s="52" t="s">
        <v>442</v>
      </c>
      <c r="D7" s="49" t="s">
        <v>443</v>
      </c>
      <c r="E7" s="49" t="s">
        <v>401</v>
      </c>
      <c r="F7" s="49" t="s">
        <v>444</v>
      </c>
      <c r="G7" s="49" t="str">
        <f t="array" ref="G7">XLOOKUP(F7, MachineCategoryMaster!C:C, MachineCategoryMaster!D:D, "", 0, 1)</f>
        <v>47238925-ff19-46da-88bc-5d8a74ea14a9</v>
      </c>
      <c r="H7" s="48" t="s">
        <v>445</v>
      </c>
      <c r="I7" s="48"/>
      <c r="J7" s="51"/>
      <c r="K7" s="47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</row>
    <row r="8">
      <c r="A8" s="49" t="s">
        <v>419</v>
      </c>
      <c r="B8" s="50" t="str">
        <f t="array" ref="B8">XLOOKUP(A8, RoleCategoryMaster!B:B, RoleCategoryMaster!A:A, "", 0, 1)</f>
        <v>fdb8c254-cf49-4e6c-a6dd-84167d8a5c26</v>
      </c>
      <c r="C8" s="52" t="s">
        <v>446</v>
      </c>
      <c r="D8" s="49" t="s">
        <v>447</v>
      </c>
      <c r="E8" s="49" t="s">
        <v>402</v>
      </c>
      <c r="F8" s="49" t="s">
        <v>448</v>
      </c>
      <c r="G8" s="49" t="str">
        <f t="array" ref="G8">XLOOKUP(F8, MachineCategoryMaster!C:C, MachineCategoryMaster!D:D, "", 0, 1)</f>
        <v>3ef746ff-1ce4-4d1b-bb05-354e296eabf2</v>
      </c>
      <c r="H8" s="48" t="s">
        <v>449</v>
      </c>
      <c r="I8" s="48"/>
      <c r="J8" s="51"/>
      <c r="K8" s="47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</row>
    <row r="9">
      <c r="A9" s="49" t="s">
        <v>450</v>
      </c>
      <c r="B9" s="50" t="str">
        <f t="array" ref="B9">XLOOKUP(A9, RoleCategoryMaster!B:B, RoleCategoryMaster!A:A, "", 0, 1)</f>
        <v>afdec185-2197-4a9b-a80f-c1155c2f761f</v>
      </c>
      <c r="C9" s="52" t="s">
        <v>451</v>
      </c>
      <c r="D9" s="49" t="s">
        <v>452</v>
      </c>
      <c r="E9" s="49" t="s">
        <v>405</v>
      </c>
      <c r="F9" s="49" t="s">
        <v>448</v>
      </c>
      <c r="G9" s="49" t="str">
        <f t="array" ref="G9">XLOOKUP(F9, MachineCategoryMaster!C:C, MachineCategoryMaster!D:D, "", 0, 1)</f>
        <v>3ef746ff-1ce4-4d1b-bb05-354e296eabf2</v>
      </c>
      <c r="H9" s="48" t="s">
        <v>453</v>
      </c>
      <c r="I9" s="48"/>
      <c r="J9" s="51"/>
      <c r="K9" s="47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</row>
    <row r="10">
      <c r="A10" s="49" t="s">
        <v>450</v>
      </c>
      <c r="B10" s="50" t="str">
        <f t="array" ref="B10">XLOOKUP(A10, RoleCategoryMaster!B:B, RoleCategoryMaster!A:A, "", 0, 1)</f>
        <v>afdec185-2197-4a9b-a80f-c1155c2f761f</v>
      </c>
      <c r="C10" s="52" t="s">
        <v>454</v>
      </c>
      <c r="D10" s="49" t="s">
        <v>455</v>
      </c>
      <c r="E10" s="49" t="s">
        <v>406</v>
      </c>
      <c r="F10" s="49" t="s">
        <v>440</v>
      </c>
      <c r="G10" s="49" t="str">
        <f t="array" ref="G10">XLOOKUP(F10, MachineCategoryMaster!C:C, MachineCategoryMaster!D:D, "", 0, 1)</f>
        <v>87328c6c-0185-4104-af3e-0d84330df236</v>
      </c>
      <c r="H10" s="48" t="s">
        <v>456</v>
      </c>
      <c r="I10" s="48"/>
      <c r="J10" s="51"/>
      <c r="K10" s="47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</row>
    <row r="11">
      <c r="A11" s="49" t="s">
        <v>450</v>
      </c>
      <c r="B11" s="50" t="str">
        <f t="array" ref="B11">XLOOKUP(A11, RoleCategoryMaster!B:B, RoleCategoryMaster!A:A, "", 0, 1)</f>
        <v>afdec185-2197-4a9b-a80f-c1155c2f761f</v>
      </c>
      <c r="C11" s="52" t="s">
        <v>457</v>
      </c>
      <c r="D11" s="49" t="s">
        <v>458</v>
      </c>
      <c r="E11" s="49" t="s">
        <v>404</v>
      </c>
      <c r="F11" s="49" t="s">
        <v>444</v>
      </c>
      <c r="G11" s="49" t="str">
        <f t="array" ref="G11">XLOOKUP(F11, MachineCategoryMaster!C:C, MachineCategoryMaster!D:D, "", 0, 1)</f>
        <v>47238925-ff19-46da-88bc-5d8a74ea14a9</v>
      </c>
      <c r="H11" s="48" t="s">
        <v>459</v>
      </c>
      <c r="I11" s="48"/>
      <c r="J11" s="51"/>
      <c r="K11" s="47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</row>
    <row r="12">
      <c r="A12" s="49" t="s">
        <v>450</v>
      </c>
      <c r="B12" s="50" t="str">
        <f t="array" ref="B12">XLOOKUP(A12, RoleCategoryMaster!B:B, RoleCategoryMaster!A:A, "", 0, 1)</f>
        <v>afdec185-2197-4a9b-a80f-c1155c2f761f</v>
      </c>
      <c r="C12" s="49" t="s">
        <v>460</v>
      </c>
      <c r="D12" s="49" t="s">
        <v>461</v>
      </c>
      <c r="E12" s="49" t="s">
        <v>462</v>
      </c>
      <c r="F12" s="49" t="s">
        <v>423</v>
      </c>
      <c r="G12" s="49" t="str">
        <f t="array" ref="G12">XLOOKUP(F12, MachineCategoryMaster!C:C, MachineCategoryMaster!D:D, "", 0, 1)</f>
        <v>2c4f3162-832f-4445-8512-18ce9a05867f</v>
      </c>
      <c r="H12" s="48" t="s">
        <v>463</v>
      </c>
      <c r="I12" s="48"/>
      <c r="J12" s="51"/>
      <c r="K12" s="47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</row>
    <row r="13">
      <c r="A13" s="49" t="s">
        <v>450</v>
      </c>
      <c r="B13" s="50" t="str">
        <f t="array" ref="B13">XLOOKUP(A13, RoleCategoryMaster!B:B, RoleCategoryMaster!A:A, "", 0, 1)</f>
        <v>afdec185-2197-4a9b-a80f-c1155c2f761f</v>
      </c>
      <c r="C13" s="49" t="s">
        <v>464</v>
      </c>
      <c r="D13" s="49" t="s">
        <v>465</v>
      </c>
      <c r="E13" s="49" t="s">
        <v>466</v>
      </c>
      <c r="F13" s="49" t="s">
        <v>428</v>
      </c>
      <c r="G13" s="49" t="str">
        <f t="array" ref="G13">XLOOKUP(F13, MachineCategoryMaster!C:C, MachineCategoryMaster!D:D, "", 0, 1)</f>
        <v>ef82f655-f871-478d-a508-660e209f3621</v>
      </c>
      <c r="H13" s="48" t="s">
        <v>467</v>
      </c>
      <c r="I13" s="48"/>
      <c r="J13" s="51"/>
      <c r="K13" s="47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</row>
    <row r="14">
      <c r="A14" s="49" t="s">
        <v>450</v>
      </c>
      <c r="B14" s="50" t="str">
        <f t="array" ref="B14">XLOOKUP(A14, RoleCategoryMaster!B:B, RoleCategoryMaster!A:A, "", 0, 1)</f>
        <v>afdec185-2197-4a9b-a80f-c1155c2f761f</v>
      </c>
      <c r="C14" s="52" t="s">
        <v>468</v>
      </c>
      <c r="D14" s="49" t="s">
        <v>469</v>
      </c>
      <c r="E14" s="49" t="s">
        <v>470</v>
      </c>
      <c r="F14" s="49" t="s">
        <v>433</v>
      </c>
      <c r="G14" s="49" t="str">
        <f t="array" ref="G14">XLOOKUP(F14, MachineCategoryMaster!C:C, MachineCategoryMaster!D:D, "", 0, 1)</f>
        <v>f1018a4e-8baf-4bd6-a669-59e578d9972f</v>
      </c>
      <c r="H14" s="48" t="s">
        <v>471</v>
      </c>
      <c r="I14" s="48"/>
      <c r="J14" s="51"/>
      <c r="K14" s="47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</row>
    <row r="15">
      <c r="A15" s="49" t="s">
        <v>450</v>
      </c>
      <c r="B15" s="50" t="str">
        <f t="array" ref="B15">XLOOKUP(A15, RoleCategoryMaster!B:B, RoleCategoryMaster!A:A, "", 0, 1)</f>
        <v>afdec185-2197-4a9b-a80f-c1155c2f761f</v>
      </c>
      <c r="C15" s="52" t="s">
        <v>472</v>
      </c>
      <c r="D15" s="49" t="s">
        <v>473</v>
      </c>
      <c r="E15" s="49" t="s">
        <v>408</v>
      </c>
      <c r="F15" s="49"/>
      <c r="G15" s="49" t="str">
        <f t="array" ref="G15">XLOOKUP(F15, MachineCategoryMaster!C:C, MachineCategoryMaster!D:D, "", 0, 1)</f>
        <v/>
      </c>
      <c r="H15" s="48" t="s">
        <v>474</v>
      </c>
      <c r="I15" s="48"/>
      <c r="J15" s="51"/>
      <c r="K15" s="47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</row>
    <row r="16">
      <c r="A16" s="49" t="s">
        <v>475</v>
      </c>
      <c r="B16" s="50" t="str">
        <f t="array" ref="B16">XLOOKUP(A16, RoleCategoryMaster!B:B, RoleCategoryMaster!A:A, "", 0, 1)</f>
        <v>e7eaa3f7-d02f-4b01-9b9c-fe92f625fcf2</v>
      </c>
      <c r="C16" s="52" t="s">
        <v>476</v>
      </c>
      <c r="D16" s="49" t="s">
        <v>477</v>
      </c>
      <c r="E16" s="49" t="s">
        <v>478</v>
      </c>
      <c r="F16" s="49"/>
      <c r="G16" s="49" t="str">
        <f t="array" ref="G16">XLOOKUP(F16, MachineCategoryMaster!C:C, MachineCategoryMaster!D:D, "", 0, 1)</f>
        <v/>
      </c>
      <c r="H16" s="48" t="s">
        <v>479</v>
      </c>
      <c r="I16" s="48"/>
      <c r="J16" s="51"/>
      <c r="K16" s="47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</row>
    <row r="17">
      <c r="A17" s="49" t="s">
        <v>475</v>
      </c>
      <c r="B17" s="50" t="str">
        <f t="array" ref="B17">XLOOKUP(A17, RoleCategoryMaster!B:B, RoleCategoryMaster!A:A, "", 0, 1)</f>
        <v>e7eaa3f7-d02f-4b01-9b9c-fe92f625fcf2</v>
      </c>
      <c r="C17" s="52" t="s">
        <v>480</v>
      </c>
      <c r="D17" s="49" t="s">
        <v>481</v>
      </c>
      <c r="E17" s="49" t="s">
        <v>482</v>
      </c>
      <c r="F17" s="49"/>
      <c r="G17" s="49" t="str">
        <f t="array" ref="G17">XLOOKUP(F17, MachineCategoryMaster!C:C, MachineCategoryMaster!D:D, "", 0, 1)</f>
        <v/>
      </c>
      <c r="H17" s="48" t="s">
        <v>483</v>
      </c>
      <c r="I17" s="48"/>
      <c r="J17" s="51"/>
      <c r="K17" s="47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</row>
    <row r="18">
      <c r="A18" s="49" t="s">
        <v>475</v>
      </c>
      <c r="B18" s="50" t="str">
        <f t="array" ref="B18">XLOOKUP(A18, RoleCategoryMaster!B:B, RoleCategoryMaster!A:A, "", 0, 1)</f>
        <v>e7eaa3f7-d02f-4b01-9b9c-fe92f625fcf2</v>
      </c>
      <c r="C18" s="52" t="s">
        <v>484</v>
      </c>
      <c r="D18" s="49" t="s">
        <v>485</v>
      </c>
      <c r="E18" s="49" t="s">
        <v>486</v>
      </c>
      <c r="F18" s="49"/>
      <c r="G18" s="49" t="str">
        <f t="array" ref="G18">XLOOKUP(F18, MachineCategoryMaster!C:C, MachineCategoryMaster!D:D, "", 0, 1)</f>
        <v/>
      </c>
      <c r="H18" s="48" t="s">
        <v>487</v>
      </c>
      <c r="I18" s="48"/>
      <c r="J18" s="51"/>
      <c r="K18" s="47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</row>
    <row r="19">
      <c r="A19" s="49" t="s">
        <v>475</v>
      </c>
      <c r="B19" s="50" t="str">
        <f t="array" ref="B19">XLOOKUP(A19, RoleCategoryMaster!B:B, RoleCategoryMaster!A:A, "", 0, 1)</f>
        <v>e7eaa3f7-d02f-4b01-9b9c-fe92f625fcf2</v>
      </c>
      <c r="C19" s="52" t="s">
        <v>488</v>
      </c>
      <c r="D19" s="49" t="s">
        <v>489</v>
      </c>
      <c r="E19" s="49" t="s">
        <v>399</v>
      </c>
      <c r="F19" s="49"/>
      <c r="G19" s="49" t="str">
        <f t="array" ref="G19">XLOOKUP(F19, MachineCategoryMaster!C:C, MachineCategoryMaster!D:D, "", 0, 1)</f>
        <v/>
      </c>
      <c r="H19" s="48" t="s">
        <v>490</v>
      </c>
      <c r="I19" s="48"/>
      <c r="J19" s="51"/>
      <c r="K19" s="47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</row>
    <row r="20">
      <c r="A20" s="49" t="s">
        <v>475</v>
      </c>
      <c r="B20" s="50" t="str">
        <f t="array" ref="B20">XLOOKUP(A20, RoleCategoryMaster!B:B, RoleCategoryMaster!A:A, "", 0, 1)</f>
        <v>e7eaa3f7-d02f-4b01-9b9c-fe92f625fcf2</v>
      </c>
      <c r="C20" s="52" t="s">
        <v>491</v>
      </c>
      <c r="D20" s="49" t="s">
        <v>492</v>
      </c>
      <c r="E20" s="49" t="s">
        <v>493</v>
      </c>
      <c r="F20" s="49"/>
      <c r="G20" s="49" t="str">
        <f t="array" ref="G20">XLOOKUP(F20, MachineCategoryMaster!C:C, MachineCategoryMaster!D:D, "", 0, 1)</f>
        <v/>
      </c>
      <c r="H20" s="48" t="s">
        <v>494</v>
      </c>
      <c r="I20" s="48"/>
      <c r="J20" s="51"/>
      <c r="K20" s="47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</row>
    <row r="21">
      <c r="A21" s="49" t="s">
        <v>475</v>
      </c>
      <c r="B21" s="50" t="str">
        <f t="array" ref="B21">XLOOKUP(A21, RoleCategoryMaster!B:B, RoleCategoryMaster!A:A, "", 0, 1)</f>
        <v>e7eaa3f7-d02f-4b01-9b9c-fe92f625fcf2</v>
      </c>
      <c r="C21" s="52" t="s">
        <v>495</v>
      </c>
      <c r="D21" s="49" t="s">
        <v>496</v>
      </c>
      <c r="E21" s="49" t="s">
        <v>407</v>
      </c>
      <c r="F21" s="49"/>
      <c r="G21" s="49" t="str">
        <f t="array" ref="G21">XLOOKUP(F21, MachineCategoryMaster!C:C, MachineCategoryMaster!D:D, "", 0, 1)</f>
        <v/>
      </c>
      <c r="H21" s="48" t="s">
        <v>497</v>
      </c>
      <c r="I21" s="48"/>
      <c r="J21" s="51"/>
      <c r="K21" s="47"/>
      <c r="L21" s="47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</row>
    <row r="22">
      <c r="A22" s="48"/>
      <c r="B22" s="48"/>
      <c r="C22" s="48"/>
      <c r="D22" s="48"/>
      <c r="E22" s="48"/>
      <c r="F22" s="48"/>
      <c r="G22" s="48"/>
      <c r="H22" s="48"/>
      <c r="I22" s="48"/>
      <c r="J22" s="49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</row>
    <row r="23">
      <c r="A23" s="48"/>
      <c r="B23" s="48"/>
      <c r="C23" s="48"/>
      <c r="D23" s="48"/>
      <c r="E23" s="48"/>
      <c r="F23" s="48"/>
      <c r="G23" s="48"/>
      <c r="H23" s="48"/>
      <c r="I23" s="48"/>
      <c r="J23" s="49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</row>
    <row r="24">
      <c r="A24" s="48"/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</row>
    <row r="25">
      <c r="A25" s="48"/>
      <c r="B25" s="48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</row>
    <row r="26">
      <c r="A26" s="48"/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</row>
    <row r="27">
      <c r="A27" s="48"/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</row>
    <row r="28">
      <c r="A28" s="48"/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</row>
    <row r="29">
      <c r="A29" s="48"/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</row>
    <row r="30">
      <c r="A30" s="48"/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</row>
    <row r="31">
      <c r="A31" s="48"/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</row>
    <row r="32">
      <c r="A32" s="48"/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</row>
    <row r="33">
      <c r="A33" s="48"/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</row>
    <row r="34">
      <c r="A34" s="48"/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</row>
    <row r="35">
      <c r="A35" s="48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</row>
    <row r="36">
      <c r="A36" s="48"/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</row>
    <row r="37">
      <c r="A37" s="48"/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</row>
    <row r="38">
      <c r="A38" s="48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</row>
    <row r="39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</row>
    <row r="40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</row>
    <row r="41">
      <c r="A41" s="48"/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</row>
    <row r="42">
      <c r="A42" s="48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</row>
    <row r="43">
      <c r="A43" s="48"/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</row>
    <row r="44">
      <c r="A44" s="48"/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</row>
    <row r="45">
      <c r="A45" s="48"/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</row>
    <row r="46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</row>
    <row r="47">
      <c r="A47" s="48"/>
      <c r="B47" s="4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</row>
    <row r="48">
      <c r="A48" s="48"/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</row>
    <row r="49">
      <c r="A49" s="48"/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</row>
    <row r="50">
      <c r="A50" s="48"/>
      <c r="B50" s="48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</row>
    <row r="51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</row>
    <row r="52">
      <c r="A52" s="48"/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</row>
    <row r="53">
      <c r="A53" s="48"/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</row>
    <row r="54">
      <c r="A54" s="48"/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</row>
    <row r="55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</row>
    <row r="56">
      <c r="A56" s="48"/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</row>
    <row r="57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</row>
    <row r="58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</row>
    <row r="59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</row>
    <row r="60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</row>
    <row r="61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</row>
    <row r="62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</row>
    <row r="63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8"/>
    </row>
    <row r="64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</row>
    <row r="65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</row>
    <row r="66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</row>
    <row r="67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</row>
    <row r="68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  <c r="AC68" s="48"/>
    </row>
    <row r="69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</row>
    <row r="70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</row>
    <row r="7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</row>
    <row r="72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</row>
    <row r="73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</row>
    <row r="74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  <c r="AB74" s="48"/>
      <c r="AC74" s="48"/>
    </row>
    <row r="75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</row>
    <row r="76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</row>
    <row r="77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</row>
    <row r="78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</row>
    <row r="79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  <c r="AB79" s="48"/>
      <c r="AC79" s="48"/>
    </row>
    <row r="80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  <c r="AB80" s="48"/>
      <c r="AC80" s="48"/>
    </row>
    <row r="81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</row>
    <row r="82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8"/>
      <c r="AB82" s="48"/>
      <c r="AC82" s="48"/>
    </row>
    <row r="83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  <c r="AB83" s="48"/>
      <c r="AC83" s="48"/>
    </row>
    <row r="84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48"/>
      <c r="AB84" s="48"/>
      <c r="AC84" s="48"/>
    </row>
    <row r="85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48"/>
      <c r="AC85" s="48"/>
    </row>
    <row r="86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  <c r="AB86" s="48"/>
      <c r="AC86" s="48"/>
    </row>
    <row r="87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  <c r="AB87" s="48"/>
      <c r="AC87" s="48"/>
    </row>
    <row r="88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/>
      <c r="AB88" s="48"/>
      <c r="AC88" s="48"/>
    </row>
    <row r="89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8"/>
      <c r="AB89" s="48"/>
      <c r="AC89" s="48"/>
    </row>
    <row r="90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  <c r="AA90" s="48"/>
      <c r="AB90" s="48"/>
      <c r="AC90" s="48"/>
    </row>
    <row r="9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  <c r="AA91" s="48"/>
      <c r="AB91" s="48"/>
      <c r="AC91" s="48"/>
    </row>
    <row r="92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</row>
    <row r="93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  <c r="AC93" s="48"/>
    </row>
    <row r="94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48"/>
      <c r="AB94" s="48"/>
      <c r="AC94" s="48"/>
    </row>
    <row r="95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48"/>
      <c r="AB95" s="48"/>
      <c r="AC95" s="48"/>
    </row>
    <row r="96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  <c r="AA96" s="48"/>
      <c r="AB96" s="48"/>
      <c r="AC96" s="48"/>
    </row>
    <row r="97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  <c r="AA97" s="48"/>
      <c r="AB97" s="48"/>
      <c r="AC97" s="48"/>
    </row>
    <row r="98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  <c r="AA98" s="48"/>
      <c r="AB98" s="48"/>
      <c r="AC98" s="48"/>
    </row>
    <row r="99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  <c r="AB99" s="48"/>
      <c r="AC99" s="48"/>
    </row>
    <row r="100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  <c r="AA100" s="48"/>
      <c r="AB100" s="48"/>
      <c r="AC100" s="48"/>
    </row>
    <row r="101">
      <c r="A101" s="48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  <c r="AA101" s="48"/>
      <c r="AB101" s="48"/>
      <c r="AC101" s="48"/>
    </row>
    <row r="102">
      <c r="A102" s="48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  <c r="AB102" s="48"/>
      <c r="AC102" s="48"/>
    </row>
    <row r="103">
      <c r="A103" s="48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48"/>
      <c r="AB103" s="48"/>
      <c r="AC103" s="48"/>
    </row>
    <row r="104">
      <c r="A104" s="48"/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  <c r="AA104" s="48"/>
      <c r="AB104" s="48"/>
      <c r="AC104" s="48"/>
    </row>
    <row r="105">
      <c r="A105" s="48"/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  <c r="AA105" s="48"/>
      <c r="AB105" s="48"/>
      <c r="AC105" s="48"/>
    </row>
    <row r="106">
      <c r="A106" s="48"/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  <c r="AA106" s="48"/>
      <c r="AB106" s="48"/>
      <c r="AC106" s="48"/>
    </row>
    <row r="107">
      <c r="A107" s="48"/>
      <c r="B107" s="48"/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  <c r="AA107" s="48"/>
      <c r="AB107" s="48"/>
      <c r="AC107" s="48"/>
    </row>
    <row r="108">
      <c r="A108" s="48"/>
      <c r="B108" s="48"/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  <c r="AA108" s="48"/>
      <c r="AB108" s="48"/>
      <c r="AC108" s="48"/>
    </row>
    <row r="109">
      <c r="A109" s="48"/>
      <c r="B109" s="48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  <c r="AA109" s="48"/>
      <c r="AB109" s="48"/>
      <c r="AC109" s="48"/>
    </row>
    <row r="110">
      <c r="A110" s="48"/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  <c r="AB110" s="48"/>
      <c r="AC110" s="48"/>
    </row>
    <row r="111">
      <c r="A111" s="48"/>
      <c r="B111" s="48"/>
      <c r="C111" s="48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  <c r="AA111" s="48"/>
      <c r="AB111" s="48"/>
      <c r="AC111" s="48"/>
    </row>
    <row r="112">
      <c r="A112" s="48"/>
      <c r="B112" s="48"/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  <c r="AA112" s="48"/>
      <c r="AB112" s="48"/>
      <c r="AC112" s="48"/>
    </row>
    <row r="113">
      <c r="A113" s="48"/>
      <c r="B113" s="48"/>
      <c r="C113" s="48"/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  <c r="AA113" s="48"/>
      <c r="AB113" s="48"/>
      <c r="AC113" s="48"/>
    </row>
    <row r="114">
      <c r="A114" s="48"/>
      <c r="B114" s="48"/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  <c r="AA114" s="48"/>
      <c r="AB114" s="48"/>
      <c r="AC114" s="48"/>
    </row>
    <row r="115">
      <c r="A115" s="48"/>
      <c r="B115" s="48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  <c r="AA115" s="48"/>
      <c r="AB115" s="48"/>
      <c r="AC115" s="48"/>
    </row>
    <row r="116">
      <c r="A116" s="48"/>
      <c r="B116" s="48"/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  <c r="AA116" s="48"/>
      <c r="AB116" s="48"/>
      <c r="AC116" s="48"/>
    </row>
    <row r="117">
      <c r="A117" s="48"/>
      <c r="B117" s="48"/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  <c r="AA117" s="48"/>
      <c r="AB117" s="48"/>
      <c r="AC117" s="48"/>
    </row>
    <row r="118">
      <c r="A118" s="48"/>
      <c r="B118" s="48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  <c r="AA118" s="48"/>
      <c r="AB118" s="48"/>
      <c r="AC118" s="48"/>
    </row>
    <row r="119">
      <c r="A119" s="48"/>
      <c r="B119" s="48"/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  <c r="AC119" s="48"/>
    </row>
    <row r="120">
      <c r="A120" s="48"/>
      <c r="B120" s="48"/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  <c r="AA120" s="48"/>
      <c r="AB120" s="48"/>
      <c r="AC120" s="48"/>
    </row>
    <row r="121">
      <c r="A121" s="48"/>
      <c r="B121" s="48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A121" s="48"/>
      <c r="AB121" s="48"/>
      <c r="AC121" s="48"/>
    </row>
    <row r="122">
      <c r="A122" s="48"/>
      <c r="B122" s="48"/>
      <c r="C122" s="48"/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  <c r="AA122" s="48"/>
      <c r="AB122" s="48"/>
      <c r="AC122" s="48"/>
    </row>
    <row r="123">
      <c r="A123" s="48"/>
      <c r="B123" s="48"/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  <c r="AA123" s="48"/>
      <c r="AB123" s="48"/>
      <c r="AC123" s="48"/>
    </row>
    <row r="124">
      <c r="A124" s="48"/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</row>
    <row r="125">
      <c r="A125" s="48"/>
      <c r="B125" s="48"/>
      <c r="C125" s="48"/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  <c r="AA125" s="48"/>
      <c r="AB125" s="48"/>
      <c r="AC125" s="48"/>
    </row>
    <row r="126">
      <c r="A126" s="48"/>
      <c r="B126" s="48"/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  <c r="AA126" s="48"/>
      <c r="AB126" s="48"/>
      <c r="AC126" s="48"/>
    </row>
    <row r="127">
      <c r="A127" s="48"/>
      <c r="B127" s="48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  <c r="AA127" s="48"/>
      <c r="AB127" s="48"/>
      <c r="AC127" s="48"/>
    </row>
    <row r="128">
      <c r="A128" s="48"/>
      <c r="B128" s="48"/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  <c r="AA128" s="48"/>
      <c r="AB128" s="48"/>
      <c r="AC128" s="48"/>
    </row>
    <row r="129">
      <c r="A129" s="48"/>
      <c r="B129" s="48"/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  <c r="AA129" s="48"/>
      <c r="AB129" s="48"/>
      <c r="AC129" s="48"/>
    </row>
    <row r="130">
      <c r="A130" s="48"/>
      <c r="B130" s="48"/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  <c r="AA130" s="48"/>
      <c r="AB130" s="48"/>
      <c r="AC130" s="48"/>
    </row>
    <row r="131">
      <c r="A131" s="48"/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  <c r="AA131" s="48"/>
      <c r="AB131" s="48"/>
      <c r="AC131" s="48"/>
    </row>
    <row r="132">
      <c r="A132" s="48"/>
      <c r="B132" s="48"/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  <c r="AA132" s="48"/>
      <c r="AB132" s="48"/>
      <c r="AC132" s="48"/>
    </row>
    <row r="133">
      <c r="A133" s="48"/>
      <c r="B133" s="48"/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  <c r="AA133" s="48"/>
      <c r="AB133" s="48"/>
      <c r="AC133" s="48"/>
    </row>
    <row r="134">
      <c r="A134" s="48"/>
      <c r="B134" s="48"/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  <c r="AA134" s="48"/>
      <c r="AB134" s="48"/>
      <c r="AC134" s="48"/>
    </row>
    <row r="135">
      <c r="A135" s="48"/>
      <c r="B135" s="48"/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  <c r="AA135" s="48"/>
      <c r="AB135" s="48"/>
      <c r="AC135" s="48"/>
    </row>
    <row r="136">
      <c r="A136" s="48"/>
      <c r="B136" s="48"/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  <c r="AA136" s="48"/>
      <c r="AB136" s="48"/>
      <c r="AC136" s="48"/>
    </row>
    <row r="137">
      <c r="A137" s="48"/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  <c r="AA137" s="48"/>
      <c r="AB137" s="48"/>
      <c r="AC137" s="48"/>
    </row>
    <row r="138">
      <c r="A138" s="48"/>
      <c r="B138" s="48"/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  <c r="AA138" s="48"/>
      <c r="AB138" s="48"/>
      <c r="AC138" s="48"/>
    </row>
    <row r="139">
      <c r="A139" s="48"/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  <c r="AA139" s="48"/>
      <c r="AB139" s="48"/>
      <c r="AC139" s="48"/>
    </row>
    <row r="140">
      <c r="A140" s="48"/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  <c r="AA140" s="48"/>
      <c r="AB140" s="48"/>
      <c r="AC140" s="48"/>
    </row>
    <row r="141">
      <c r="A141" s="48"/>
      <c r="B141" s="48"/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  <c r="AA141" s="48"/>
      <c r="AB141" s="48"/>
      <c r="AC141" s="48"/>
    </row>
    <row r="142">
      <c r="A142" s="48"/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  <c r="AA142" s="48"/>
      <c r="AB142" s="48"/>
      <c r="AC142" s="48"/>
    </row>
    <row r="143">
      <c r="A143" s="48"/>
      <c r="B143" s="48"/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  <c r="AA143" s="48"/>
      <c r="AB143" s="48"/>
      <c r="AC143" s="48"/>
    </row>
    <row r="144">
      <c r="A144" s="48"/>
      <c r="B144" s="48"/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  <c r="AA144" s="48"/>
      <c r="AB144" s="48"/>
      <c r="AC144" s="48"/>
    </row>
    <row r="145">
      <c r="A145" s="48"/>
      <c r="B145" s="48"/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  <c r="AA145" s="48"/>
      <c r="AB145" s="48"/>
      <c r="AC145" s="48"/>
    </row>
    <row r="146">
      <c r="A146" s="48"/>
      <c r="B146" s="48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</row>
    <row r="147">
      <c r="A147" s="48"/>
      <c r="B147" s="48"/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  <c r="AA147" s="48"/>
      <c r="AB147" s="48"/>
      <c r="AC147" s="48"/>
    </row>
    <row r="148">
      <c r="A148" s="48"/>
      <c r="B148" s="48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</row>
    <row r="149">
      <c r="A149" s="48"/>
      <c r="B149" s="48"/>
      <c r="C149" s="48"/>
      <c r="D149" s="48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  <c r="AA149" s="48"/>
      <c r="AB149" s="48"/>
      <c r="AC149" s="48"/>
    </row>
    <row r="150">
      <c r="A150" s="48"/>
      <c r="B150" s="48"/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  <c r="AA150" s="48"/>
      <c r="AB150" s="48"/>
      <c r="AC150" s="48"/>
    </row>
    <row r="151">
      <c r="A151" s="48"/>
      <c r="B151" s="48"/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/>
      <c r="AB151" s="48"/>
      <c r="AC151" s="48"/>
    </row>
    <row r="152">
      <c r="A152" s="48"/>
      <c r="B152" s="48"/>
      <c r="C152" s="48"/>
      <c r="D152" s="48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  <c r="AA152" s="48"/>
      <c r="AB152" s="48"/>
      <c r="AC152" s="48"/>
    </row>
    <row r="153">
      <c r="A153" s="48"/>
      <c r="B153" s="48"/>
      <c r="C153" s="48"/>
      <c r="D153" s="48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  <c r="AA153" s="48"/>
      <c r="AB153" s="48"/>
      <c r="AC153" s="48"/>
    </row>
    <row r="154">
      <c r="A154" s="48"/>
      <c r="B154" s="48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  <c r="AA154" s="48"/>
      <c r="AB154" s="48"/>
      <c r="AC154" s="48"/>
    </row>
    <row r="155">
      <c r="A155" s="48"/>
      <c r="B155" s="48"/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  <c r="AA155" s="48"/>
      <c r="AB155" s="48"/>
      <c r="AC155" s="48"/>
    </row>
    <row r="156">
      <c r="A156" s="48"/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</row>
    <row r="157">
      <c r="A157" s="48"/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</row>
    <row r="158">
      <c r="A158" s="48"/>
      <c r="B158" s="48"/>
      <c r="C158" s="48"/>
      <c r="D158" s="48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  <c r="AA158" s="48"/>
      <c r="AB158" s="48"/>
      <c r="AC158" s="48"/>
    </row>
    <row r="159">
      <c r="A159" s="48"/>
      <c r="B159" s="48"/>
      <c r="C159" s="48"/>
      <c r="D159" s="48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  <c r="AA159" s="48"/>
      <c r="AB159" s="48"/>
      <c r="AC159" s="48"/>
    </row>
    <row r="160">
      <c r="A160" s="48"/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  <c r="AA160" s="48"/>
      <c r="AB160" s="48"/>
      <c r="AC160" s="48"/>
    </row>
    <row r="161">
      <c r="A161" s="48"/>
      <c r="B161" s="48"/>
      <c r="C161" s="48"/>
      <c r="D161" s="48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  <c r="AA161" s="48"/>
      <c r="AB161" s="48"/>
      <c r="AC161" s="48"/>
    </row>
    <row r="162">
      <c r="A162" s="48"/>
      <c r="B162" s="48"/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  <c r="AA162" s="48"/>
      <c r="AB162" s="48"/>
      <c r="AC162" s="48"/>
    </row>
    <row r="163">
      <c r="A163" s="48"/>
      <c r="B163" s="48"/>
      <c r="C163" s="48"/>
      <c r="D163" s="48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  <c r="AA163" s="48"/>
      <c r="AB163" s="48"/>
      <c r="AC163" s="48"/>
    </row>
    <row r="164">
      <c r="A164" s="48"/>
      <c r="B164" s="48"/>
      <c r="C164" s="48"/>
      <c r="D164" s="48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  <c r="AA164" s="48"/>
      <c r="AB164" s="48"/>
      <c r="AC164" s="48"/>
    </row>
    <row r="165">
      <c r="A165" s="48"/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  <c r="AA165" s="48"/>
      <c r="AB165" s="48"/>
      <c r="AC165" s="48"/>
    </row>
    <row r="166">
      <c r="A166" s="48"/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  <c r="AA166" s="48"/>
      <c r="AB166" s="48"/>
      <c r="AC166" s="48"/>
    </row>
    <row r="167">
      <c r="A167" s="48"/>
      <c r="B167" s="48"/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  <c r="AA167" s="48"/>
      <c r="AB167" s="48"/>
      <c r="AC167" s="48"/>
    </row>
    <row r="168">
      <c r="A168" s="48"/>
      <c r="B168" s="48"/>
      <c r="C168" s="48"/>
      <c r="D168" s="48"/>
      <c r="E168" s="48"/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  <c r="AA168" s="48"/>
      <c r="AB168" s="48"/>
      <c r="AC168" s="48"/>
    </row>
    <row r="169">
      <c r="A169" s="48"/>
      <c r="B169" s="48"/>
      <c r="C169" s="48"/>
      <c r="D169" s="48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  <c r="AA169" s="48"/>
      <c r="AB169" s="48"/>
      <c r="AC169" s="48"/>
    </row>
    <row r="170">
      <c r="A170" s="48"/>
      <c r="B170" s="48"/>
      <c r="C170" s="48"/>
      <c r="D170" s="48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  <c r="AA170" s="48"/>
      <c r="AB170" s="48"/>
      <c r="AC170" s="48"/>
    </row>
    <row r="171">
      <c r="A171" s="48"/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  <c r="AA171" s="48"/>
      <c r="AB171" s="48"/>
      <c r="AC171" s="48"/>
    </row>
    <row r="172">
      <c r="A172" s="48"/>
      <c r="B172" s="48"/>
      <c r="C172" s="48"/>
      <c r="D172" s="48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  <c r="AA172" s="48"/>
      <c r="AB172" s="48"/>
      <c r="AC172" s="48"/>
    </row>
    <row r="173">
      <c r="A173" s="48"/>
      <c r="B173" s="48"/>
      <c r="C173" s="48"/>
      <c r="D173" s="48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  <c r="AA173" s="48"/>
      <c r="AB173" s="48"/>
      <c r="AC173" s="48"/>
    </row>
    <row r="174">
      <c r="A174" s="48"/>
      <c r="B174" s="48"/>
      <c r="C174" s="48"/>
      <c r="D174" s="48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  <c r="AA174" s="48"/>
      <c r="AB174" s="48"/>
      <c r="AC174" s="48"/>
    </row>
    <row r="175">
      <c r="A175" s="48"/>
      <c r="B175" s="48"/>
      <c r="C175" s="48"/>
      <c r="D175" s="48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  <c r="AA175" s="48"/>
      <c r="AB175" s="48"/>
      <c r="AC175" s="48"/>
    </row>
    <row r="176">
      <c r="A176" s="48"/>
      <c r="B176" s="48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  <c r="AA176" s="48"/>
      <c r="AB176" s="48"/>
      <c r="AC176" s="48"/>
    </row>
    <row r="177">
      <c r="A177" s="48"/>
      <c r="B177" s="48"/>
      <c r="C177" s="48"/>
      <c r="D177" s="48"/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  <c r="AA177" s="48"/>
      <c r="AB177" s="48"/>
      <c r="AC177" s="48"/>
    </row>
    <row r="178">
      <c r="A178" s="48"/>
      <c r="B178" s="48"/>
      <c r="C178" s="48"/>
      <c r="D178" s="48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  <c r="AA178" s="48"/>
      <c r="AB178" s="48"/>
      <c r="AC178" s="48"/>
    </row>
    <row r="179">
      <c r="A179" s="48"/>
      <c r="B179" s="48"/>
      <c r="C179" s="48"/>
      <c r="D179" s="48"/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  <c r="AA179" s="48"/>
      <c r="AB179" s="48"/>
      <c r="AC179" s="48"/>
    </row>
    <row r="180">
      <c r="A180" s="48"/>
      <c r="B180" s="48"/>
      <c r="C180" s="48"/>
      <c r="D180" s="48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  <c r="AA180" s="48"/>
      <c r="AB180" s="48"/>
      <c r="AC180" s="48"/>
    </row>
    <row r="181">
      <c r="A181" s="48"/>
      <c r="B181" s="48"/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  <c r="AA181" s="48"/>
      <c r="AB181" s="48"/>
      <c r="AC181" s="48"/>
    </row>
    <row r="182">
      <c r="A182" s="48"/>
      <c r="B182" s="48"/>
      <c r="C182" s="48"/>
      <c r="D182" s="48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  <c r="AA182" s="48"/>
      <c r="AB182" s="48"/>
      <c r="AC182" s="48"/>
    </row>
    <row r="183">
      <c r="A183" s="48"/>
      <c r="B183" s="48"/>
      <c r="C183" s="48"/>
      <c r="D183" s="48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  <c r="AA183" s="48"/>
      <c r="AB183" s="48"/>
      <c r="AC183" s="48"/>
    </row>
    <row r="184">
      <c r="A184" s="48"/>
      <c r="B184" s="48"/>
      <c r="C184" s="48"/>
      <c r="D184" s="48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  <c r="AA184" s="48"/>
      <c r="AB184" s="48"/>
      <c r="AC184" s="48"/>
    </row>
    <row r="185">
      <c r="A185" s="48"/>
      <c r="B185" s="48"/>
      <c r="C185" s="48"/>
      <c r="D185" s="48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  <c r="AA185" s="48"/>
      <c r="AB185" s="48"/>
      <c r="AC185" s="48"/>
    </row>
    <row r="186">
      <c r="A186" s="48"/>
      <c r="B186" s="48"/>
      <c r="C186" s="48"/>
      <c r="D186" s="48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  <c r="AA186" s="48"/>
      <c r="AB186" s="48"/>
      <c r="AC186" s="48"/>
    </row>
    <row r="187">
      <c r="A187" s="48"/>
      <c r="B187" s="48"/>
      <c r="C187" s="48"/>
      <c r="D187" s="48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  <c r="AA187" s="48"/>
      <c r="AB187" s="48"/>
      <c r="AC187" s="48"/>
    </row>
    <row r="188">
      <c r="A188" s="48"/>
      <c r="B188" s="48"/>
      <c r="C188" s="48"/>
      <c r="D188" s="48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  <c r="AA188" s="48"/>
      <c r="AB188" s="48"/>
      <c r="AC188" s="48"/>
    </row>
    <row r="189">
      <c r="A189" s="48"/>
      <c r="B189" s="48"/>
      <c r="C189" s="48"/>
      <c r="D189" s="48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  <c r="AA189" s="48"/>
      <c r="AB189" s="48"/>
      <c r="AC189" s="48"/>
    </row>
    <row r="190">
      <c r="A190" s="48"/>
      <c r="B190" s="48"/>
      <c r="C190" s="48"/>
      <c r="D190" s="48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  <c r="AA190" s="48"/>
      <c r="AB190" s="48"/>
      <c r="AC190" s="48"/>
    </row>
    <row r="191">
      <c r="A191" s="48"/>
      <c r="B191" s="48"/>
      <c r="C191" s="48"/>
      <c r="D191" s="48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  <c r="AA191" s="48"/>
      <c r="AB191" s="48"/>
      <c r="AC191" s="48"/>
    </row>
    <row r="192">
      <c r="A192" s="48"/>
      <c r="B192" s="48"/>
      <c r="C192" s="48"/>
      <c r="D192" s="48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  <c r="AA192" s="48"/>
      <c r="AB192" s="48"/>
      <c r="AC192" s="48"/>
    </row>
    <row r="193">
      <c r="A193" s="48"/>
      <c r="B193" s="48"/>
      <c r="C193" s="48"/>
      <c r="D193" s="48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  <c r="AA193" s="48"/>
      <c r="AB193" s="48"/>
      <c r="AC193" s="48"/>
    </row>
    <row r="194">
      <c r="A194" s="48"/>
      <c r="B194" s="48"/>
      <c r="C194" s="48"/>
      <c r="D194" s="48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  <c r="AA194" s="48"/>
      <c r="AB194" s="48"/>
      <c r="AC194" s="48"/>
    </row>
    <row r="195">
      <c r="A195" s="48"/>
      <c r="B195" s="48"/>
      <c r="C195" s="48"/>
      <c r="D195" s="48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  <c r="AA195" s="48"/>
      <c r="AB195" s="48"/>
      <c r="AC195" s="48"/>
    </row>
    <row r="196">
      <c r="A196" s="48"/>
      <c r="B196" s="48"/>
      <c r="C196" s="48"/>
      <c r="D196" s="48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  <c r="AA196" s="48"/>
      <c r="AB196" s="48"/>
      <c r="AC196" s="48"/>
    </row>
    <row r="197">
      <c r="A197" s="48"/>
      <c r="B197" s="48"/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  <c r="AA197" s="48"/>
      <c r="AB197" s="48"/>
      <c r="AC197" s="48"/>
    </row>
    <row r="198">
      <c r="A198" s="48"/>
      <c r="B198" s="48"/>
      <c r="C198" s="48"/>
      <c r="D198" s="48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  <c r="AA198" s="48"/>
      <c r="AB198" s="48"/>
      <c r="AC198" s="48"/>
    </row>
    <row r="199">
      <c r="A199" s="48"/>
      <c r="B199" s="48"/>
      <c r="C199" s="48"/>
      <c r="D199" s="48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  <c r="AA199" s="48"/>
      <c r="AB199" s="48"/>
      <c r="AC199" s="48"/>
    </row>
    <row r="200">
      <c r="A200" s="48"/>
      <c r="B200" s="48"/>
      <c r="C200" s="48"/>
      <c r="D200" s="48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  <c r="AA200" s="48"/>
      <c r="AB200" s="48"/>
      <c r="AC200" s="48"/>
    </row>
    <row r="201">
      <c r="A201" s="48"/>
      <c r="B201" s="48"/>
      <c r="C201" s="48"/>
      <c r="D201" s="48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  <c r="AA201" s="48"/>
      <c r="AB201" s="48"/>
      <c r="AC201" s="48"/>
    </row>
    <row r="202">
      <c r="A202" s="48"/>
      <c r="B202" s="48"/>
      <c r="C202" s="48"/>
      <c r="D202" s="4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  <c r="AA202" s="48"/>
      <c r="AB202" s="48"/>
      <c r="AC202" s="48"/>
    </row>
    <row r="203">
      <c r="A203" s="48"/>
      <c r="B203" s="48"/>
      <c r="C203" s="48"/>
      <c r="D203" s="48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  <c r="AA203" s="48"/>
      <c r="AB203" s="48"/>
      <c r="AC203" s="48"/>
    </row>
    <row r="204">
      <c r="A204" s="48"/>
      <c r="B204" s="48"/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  <c r="AA204" s="48"/>
      <c r="AB204" s="48"/>
      <c r="AC204" s="48"/>
    </row>
    <row r="205">
      <c r="A205" s="48"/>
      <c r="B205" s="48"/>
      <c r="C205" s="48"/>
      <c r="D205" s="48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  <c r="AA205" s="48"/>
      <c r="AB205" s="48"/>
      <c r="AC205" s="48"/>
    </row>
    <row r="206">
      <c r="A206" s="48"/>
      <c r="B206" s="48"/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  <c r="AA206" s="48"/>
      <c r="AB206" s="48"/>
      <c r="AC206" s="48"/>
    </row>
    <row r="207">
      <c r="A207" s="48"/>
      <c r="B207" s="48"/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  <c r="AA207" s="48"/>
      <c r="AB207" s="48"/>
      <c r="AC207" s="48"/>
    </row>
    <row r="208">
      <c r="A208" s="48"/>
      <c r="B208" s="48"/>
      <c r="C208" s="48"/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  <c r="AA208" s="48"/>
      <c r="AB208" s="48"/>
      <c r="AC208" s="48"/>
    </row>
    <row r="209">
      <c r="A209" s="48"/>
      <c r="B209" s="48"/>
      <c r="C209" s="48"/>
      <c r="D209" s="48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  <c r="AA209" s="48"/>
      <c r="AB209" s="48"/>
      <c r="AC209" s="48"/>
    </row>
    <row r="210">
      <c r="A210" s="48"/>
      <c r="B210" s="48"/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  <c r="AA210" s="48"/>
      <c r="AB210" s="48"/>
      <c r="AC210" s="48"/>
    </row>
    <row r="211">
      <c r="A211" s="48"/>
      <c r="B211" s="48"/>
      <c r="C211" s="48"/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  <c r="AA211" s="48"/>
      <c r="AB211" s="48"/>
      <c r="AC211" s="48"/>
    </row>
    <row r="212">
      <c r="A212" s="48"/>
      <c r="B212" s="48"/>
      <c r="C212" s="48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  <c r="AA212" s="48"/>
      <c r="AB212" s="48"/>
      <c r="AC212" s="48"/>
    </row>
    <row r="213">
      <c r="A213" s="48"/>
      <c r="B213" s="48"/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  <c r="AA213" s="48"/>
      <c r="AB213" s="48"/>
      <c r="AC213" s="48"/>
    </row>
    <row r="214">
      <c r="A214" s="48"/>
      <c r="B214" s="48"/>
      <c r="C214" s="48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  <c r="AA214" s="48"/>
      <c r="AB214" s="48"/>
      <c r="AC214" s="48"/>
    </row>
    <row r="215">
      <c r="A215" s="48"/>
      <c r="B215" s="48"/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  <c r="AA215" s="48"/>
      <c r="AB215" s="48"/>
      <c r="AC215" s="48"/>
    </row>
    <row r="216">
      <c r="A216" s="48"/>
      <c r="B216" s="48"/>
      <c r="C216" s="48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  <c r="AA216" s="48"/>
      <c r="AB216" s="48"/>
      <c r="AC216" s="48"/>
    </row>
    <row r="217">
      <c r="A217" s="48"/>
      <c r="B217" s="48"/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  <c r="AA217" s="48"/>
      <c r="AB217" s="48"/>
      <c r="AC217" s="48"/>
    </row>
    <row r="218">
      <c r="A218" s="48"/>
      <c r="B218" s="48"/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  <c r="AA218" s="48"/>
      <c r="AB218" s="48"/>
      <c r="AC218" s="48"/>
    </row>
    <row r="219">
      <c r="A219" s="48"/>
      <c r="B219" s="48"/>
      <c r="C219" s="48"/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  <c r="AA219" s="48"/>
      <c r="AB219" s="48"/>
      <c r="AC219" s="48"/>
    </row>
    <row r="220">
      <c r="A220" s="48"/>
      <c r="B220" s="48"/>
      <c r="C220" s="48"/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  <c r="AA220" s="48"/>
      <c r="AB220" s="48"/>
      <c r="AC220" s="48"/>
    </row>
    <row r="221">
      <c r="A221" s="48"/>
      <c r="B221" s="48"/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  <c r="AA221" s="48"/>
      <c r="AB221" s="48"/>
      <c r="AC221" s="48"/>
    </row>
    <row r="222">
      <c r="A222" s="48"/>
      <c r="B222" s="48"/>
      <c r="C222" s="48"/>
      <c r="D222" s="48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  <c r="AA222" s="48"/>
      <c r="AB222" s="48"/>
      <c r="AC222" s="48"/>
    </row>
    <row r="223">
      <c r="A223" s="48"/>
      <c r="B223" s="48"/>
      <c r="C223" s="48"/>
      <c r="D223" s="48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  <c r="AA223" s="48"/>
      <c r="AB223" s="48"/>
      <c r="AC223" s="48"/>
    </row>
    <row r="224">
      <c r="A224" s="48"/>
      <c r="B224" s="48"/>
      <c r="C224" s="48"/>
      <c r="D224" s="48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  <c r="AA224" s="48"/>
      <c r="AB224" s="48"/>
      <c r="AC224" s="48"/>
    </row>
    <row r="225">
      <c r="A225" s="48"/>
      <c r="B225" s="48"/>
      <c r="C225" s="48"/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  <c r="AA225" s="48"/>
      <c r="AB225" s="48"/>
      <c r="AC225" s="48"/>
    </row>
    <row r="226">
      <c r="A226" s="48"/>
      <c r="B226" s="48"/>
      <c r="C226" s="48"/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  <c r="AA226" s="48"/>
      <c r="AB226" s="48"/>
      <c r="AC226" s="48"/>
    </row>
    <row r="227">
      <c r="A227" s="48"/>
      <c r="B227" s="48"/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  <c r="AA227" s="48"/>
      <c r="AB227" s="48"/>
      <c r="AC227" s="48"/>
    </row>
    <row r="228">
      <c r="A228" s="48"/>
      <c r="B228" s="48"/>
      <c r="C228" s="48"/>
      <c r="D228" s="48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  <c r="AA228" s="48"/>
      <c r="AB228" s="48"/>
      <c r="AC228" s="48"/>
    </row>
    <row r="229">
      <c r="A229" s="48"/>
      <c r="B229" s="48"/>
      <c r="C229" s="48"/>
      <c r="D229" s="48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  <c r="AA229" s="48"/>
      <c r="AB229" s="48"/>
      <c r="AC229" s="48"/>
    </row>
    <row r="230">
      <c r="A230" s="48"/>
      <c r="B230" s="48"/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  <c r="AA230" s="48"/>
      <c r="AB230" s="48"/>
      <c r="AC230" s="48"/>
    </row>
    <row r="231">
      <c r="A231" s="48"/>
      <c r="B231" s="48"/>
      <c r="C231" s="48"/>
      <c r="D231" s="48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  <c r="AA231" s="48"/>
      <c r="AB231" s="48"/>
      <c r="AC231" s="48"/>
    </row>
    <row r="232">
      <c r="A232" s="48"/>
      <c r="B232" s="48"/>
      <c r="C232" s="48"/>
      <c r="D232" s="48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  <c r="AA232" s="48"/>
      <c r="AB232" s="48"/>
      <c r="AC232" s="48"/>
    </row>
    <row r="233">
      <c r="A233" s="48"/>
      <c r="B233" s="48"/>
      <c r="C233" s="48"/>
      <c r="D233" s="48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  <c r="AA233" s="48"/>
      <c r="AB233" s="48"/>
      <c r="AC233" s="48"/>
    </row>
    <row r="234">
      <c r="A234" s="48"/>
      <c r="B234" s="48"/>
      <c r="C234" s="48"/>
      <c r="D234" s="48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  <c r="AA234" s="48"/>
      <c r="AB234" s="48"/>
      <c r="AC234" s="48"/>
    </row>
    <row r="235">
      <c r="A235" s="48"/>
      <c r="B235" s="48"/>
      <c r="C235" s="48"/>
      <c r="D235" s="48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  <c r="AA235" s="48"/>
      <c r="AB235" s="48"/>
      <c r="AC235" s="48"/>
    </row>
    <row r="236">
      <c r="A236" s="48"/>
      <c r="B236" s="48"/>
      <c r="C236" s="48"/>
      <c r="D236" s="48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  <c r="AA236" s="48"/>
      <c r="AB236" s="48"/>
      <c r="AC236" s="48"/>
    </row>
    <row r="237">
      <c r="A237" s="48"/>
      <c r="B237" s="48"/>
      <c r="C237" s="48"/>
      <c r="D237" s="48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  <c r="AA237" s="48"/>
      <c r="AB237" s="48"/>
      <c r="AC237" s="48"/>
    </row>
    <row r="238">
      <c r="A238" s="48"/>
      <c r="B238" s="48"/>
      <c r="C238" s="48"/>
      <c r="D238" s="48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  <c r="AA238" s="48"/>
      <c r="AB238" s="48"/>
      <c r="AC238" s="48"/>
    </row>
    <row r="239">
      <c r="A239" s="48"/>
      <c r="B239" s="48"/>
      <c r="C239" s="48"/>
      <c r="D239" s="48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  <c r="AA239" s="48"/>
      <c r="AB239" s="48"/>
      <c r="AC239" s="48"/>
    </row>
    <row r="240">
      <c r="A240" s="48"/>
      <c r="B240" s="48"/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  <c r="AA240" s="48"/>
      <c r="AB240" s="48"/>
      <c r="AC240" s="48"/>
    </row>
    <row r="241">
      <c r="A241" s="48"/>
      <c r="B241" s="48"/>
      <c r="C241" s="48"/>
      <c r="D241" s="48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  <c r="AA241" s="48"/>
      <c r="AB241" s="48"/>
      <c r="AC241" s="48"/>
    </row>
    <row r="242">
      <c r="A242" s="48"/>
      <c r="B242" s="48"/>
      <c r="C242" s="48"/>
      <c r="D242" s="48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  <c r="AA242" s="48"/>
      <c r="AB242" s="48"/>
      <c r="AC242" s="48"/>
    </row>
    <row r="243">
      <c r="A243" s="48"/>
      <c r="B243" s="48"/>
      <c r="C243" s="48"/>
      <c r="D243" s="48"/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  <c r="AA243" s="48"/>
      <c r="AB243" s="48"/>
      <c r="AC243" s="48"/>
    </row>
    <row r="244">
      <c r="A244" s="48"/>
      <c r="B244" s="48"/>
      <c r="C244" s="48"/>
      <c r="D244" s="48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  <c r="AA244" s="48"/>
      <c r="AB244" s="48"/>
      <c r="AC244" s="48"/>
    </row>
    <row r="245">
      <c r="A245" s="48"/>
      <c r="B245" s="48"/>
      <c r="C245" s="48"/>
      <c r="D245" s="48"/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  <c r="AA245" s="48"/>
      <c r="AB245" s="48"/>
      <c r="AC245" s="48"/>
    </row>
    <row r="246">
      <c r="A246" s="48"/>
      <c r="B246" s="48"/>
      <c r="C246" s="48"/>
      <c r="D246" s="48"/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  <c r="AA246" s="48"/>
      <c r="AB246" s="48"/>
      <c r="AC246" s="48"/>
    </row>
    <row r="247">
      <c r="A247" s="48"/>
      <c r="B247" s="48"/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  <c r="AA247" s="48"/>
      <c r="AB247" s="48"/>
      <c r="AC247" s="48"/>
    </row>
    <row r="248">
      <c r="A248" s="48"/>
      <c r="B248" s="48"/>
      <c r="C248" s="48"/>
      <c r="D248" s="48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  <c r="AA248" s="48"/>
      <c r="AB248" s="48"/>
      <c r="AC248" s="48"/>
    </row>
    <row r="249">
      <c r="A249" s="48"/>
      <c r="B249" s="48"/>
      <c r="C249" s="48"/>
      <c r="D249" s="48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  <c r="AA249" s="48"/>
      <c r="AB249" s="48"/>
      <c r="AC249" s="48"/>
    </row>
    <row r="250">
      <c r="A250" s="48"/>
      <c r="B250" s="48"/>
      <c r="C250" s="48"/>
      <c r="D250" s="48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  <c r="AA250" s="48"/>
      <c r="AB250" s="48"/>
      <c r="AC250" s="48"/>
    </row>
    <row r="251">
      <c r="A251" s="48"/>
      <c r="B251" s="48"/>
      <c r="C251" s="48"/>
      <c r="D251" s="48"/>
      <c r="E251" s="48"/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  <c r="AA251" s="48"/>
      <c r="AB251" s="48"/>
      <c r="AC251" s="48"/>
    </row>
    <row r="252">
      <c r="A252" s="48"/>
      <c r="B252" s="48"/>
      <c r="C252" s="48"/>
      <c r="D252" s="48"/>
      <c r="E252" s="48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  <c r="AA252" s="48"/>
      <c r="AB252" s="48"/>
      <c r="AC252" s="48"/>
    </row>
    <row r="253">
      <c r="A253" s="48"/>
      <c r="B253" s="48"/>
      <c r="C253" s="48"/>
      <c r="D253" s="48"/>
      <c r="E253" s="48"/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  <c r="AA253" s="48"/>
      <c r="AB253" s="48"/>
      <c r="AC253" s="48"/>
    </row>
    <row r="254">
      <c r="A254" s="48"/>
      <c r="B254" s="48"/>
      <c r="C254" s="48"/>
      <c r="D254" s="48"/>
      <c r="E254" s="48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  <c r="AA254" s="48"/>
      <c r="AB254" s="48"/>
      <c r="AC254" s="48"/>
    </row>
    <row r="255">
      <c r="A255" s="48"/>
      <c r="B255" s="48"/>
      <c r="C255" s="48"/>
      <c r="D255" s="48"/>
      <c r="E255" s="48"/>
      <c r="F255" s="4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  <c r="AA255" s="48"/>
      <c r="AB255" s="48"/>
      <c r="AC255" s="48"/>
    </row>
    <row r="256">
      <c r="A256" s="48"/>
      <c r="B256" s="48"/>
      <c r="C256" s="48"/>
      <c r="D256" s="48"/>
      <c r="E256" s="48"/>
      <c r="F256" s="4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  <c r="AA256" s="48"/>
      <c r="AB256" s="48"/>
      <c r="AC256" s="48"/>
    </row>
    <row r="257">
      <c r="A257" s="48"/>
      <c r="B257" s="48"/>
      <c r="C257" s="48"/>
      <c r="D257" s="48"/>
      <c r="E257" s="48"/>
      <c r="F257" s="4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  <c r="AA257" s="48"/>
      <c r="AB257" s="48"/>
      <c r="AC257" s="48"/>
    </row>
    <row r="258">
      <c r="A258" s="48"/>
      <c r="B258" s="48"/>
      <c r="C258" s="48"/>
      <c r="D258" s="48"/>
      <c r="E258" s="48"/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  <c r="AA258" s="48"/>
      <c r="AB258" s="48"/>
      <c r="AC258" s="48"/>
    </row>
    <row r="259">
      <c r="A259" s="48"/>
      <c r="B259" s="48"/>
      <c r="C259" s="48"/>
      <c r="D259" s="48"/>
      <c r="E259" s="48"/>
      <c r="F259" s="48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  <c r="AA259" s="48"/>
      <c r="AB259" s="48"/>
      <c r="AC259" s="48"/>
    </row>
    <row r="260">
      <c r="A260" s="48"/>
      <c r="B260" s="48"/>
      <c r="C260" s="48"/>
      <c r="D260" s="48"/>
      <c r="E260" s="48"/>
      <c r="F260" s="48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  <c r="AA260" s="48"/>
      <c r="AB260" s="48"/>
      <c r="AC260" s="48"/>
    </row>
    <row r="261">
      <c r="A261" s="48"/>
      <c r="B261" s="48"/>
      <c r="C261" s="48"/>
      <c r="D261" s="48"/>
      <c r="E261" s="48"/>
      <c r="F261" s="4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  <c r="AA261" s="48"/>
      <c r="AB261" s="48"/>
      <c r="AC261" s="48"/>
    </row>
    <row r="262">
      <c r="A262" s="48"/>
      <c r="B262" s="48"/>
      <c r="C262" s="48"/>
      <c r="D262" s="48"/>
      <c r="E262" s="48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  <c r="AA262" s="48"/>
      <c r="AB262" s="48"/>
      <c r="AC262" s="48"/>
    </row>
    <row r="263">
      <c r="A263" s="48"/>
      <c r="B263" s="48"/>
      <c r="C263" s="48"/>
      <c r="D263" s="48"/>
      <c r="E263" s="48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  <c r="AA263" s="48"/>
      <c r="AB263" s="48"/>
      <c r="AC263" s="48"/>
    </row>
    <row r="264">
      <c r="A264" s="48"/>
      <c r="B264" s="48"/>
      <c r="C264" s="48"/>
      <c r="D264" s="48"/>
      <c r="E264" s="48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  <c r="AA264" s="48"/>
      <c r="AB264" s="48"/>
      <c r="AC264" s="48"/>
    </row>
    <row r="265">
      <c r="A265" s="48"/>
      <c r="B265" s="48"/>
      <c r="C265" s="48"/>
      <c r="D265" s="48"/>
      <c r="E265" s="48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  <c r="AA265" s="48"/>
      <c r="AB265" s="48"/>
      <c r="AC265" s="48"/>
    </row>
    <row r="266">
      <c r="A266" s="48"/>
      <c r="B266" s="48"/>
      <c r="C266" s="48"/>
      <c r="D266" s="48"/>
      <c r="E266" s="48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  <c r="AA266" s="48"/>
      <c r="AB266" s="48"/>
      <c r="AC266" s="48"/>
    </row>
    <row r="267">
      <c r="A267" s="48"/>
      <c r="B267" s="48"/>
      <c r="C267" s="48"/>
      <c r="D267" s="48"/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  <c r="AA267" s="48"/>
      <c r="AB267" s="48"/>
      <c r="AC267" s="48"/>
    </row>
    <row r="268">
      <c r="A268" s="48"/>
      <c r="B268" s="48"/>
      <c r="C268" s="48"/>
      <c r="D268" s="48"/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  <c r="AA268" s="48"/>
      <c r="AB268" s="48"/>
      <c r="AC268" s="48"/>
    </row>
    <row r="269">
      <c r="A269" s="48"/>
      <c r="B269" s="48"/>
      <c r="C269" s="48"/>
      <c r="D269" s="48"/>
      <c r="E269" s="48"/>
      <c r="F269" s="48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  <c r="AA269" s="48"/>
      <c r="AB269" s="48"/>
      <c r="AC269" s="48"/>
    </row>
    <row r="270">
      <c r="A270" s="48"/>
      <c r="B270" s="48"/>
      <c r="C270" s="48"/>
      <c r="D270" s="48"/>
      <c r="E270" s="48"/>
      <c r="F270" s="48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  <c r="AA270" s="48"/>
      <c r="AB270" s="48"/>
      <c r="AC270" s="48"/>
    </row>
    <row r="271">
      <c r="A271" s="48"/>
      <c r="B271" s="48"/>
      <c r="C271" s="48"/>
      <c r="D271" s="48"/>
      <c r="E271" s="48"/>
      <c r="F271" s="48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  <c r="AA271" s="48"/>
      <c r="AB271" s="48"/>
      <c r="AC271" s="48"/>
    </row>
    <row r="272">
      <c r="A272" s="48"/>
      <c r="B272" s="48"/>
      <c r="C272" s="48"/>
      <c r="D272" s="48"/>
      <c r="E272" s="48"/>
      <c r="F272" s="48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  <c r="AA272" s="48"/>
      <c r="AB272" s="48"/>
      <c r="AC272" s="48"/>
    </row>
    <row r="273">
      <c r="A273" s="48"/>
      <c r="B273" s="48"/>
      <c r="C273" s="48"/>
      <c r="D273" s="48"/>
      <c r="E273" s="48"/>
      <c r="F273" s="48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  <c r="AA273" s="48"/>
      <c r="AB273" s="48"/>
      <c r="AC273" s="48"/>
    </row>
    <row r="274">
      <c r="A274" s="48"/>
      <c r="B274" s="48"/>
      <c r="C274" s="48"/>
      <c r="D274" s="48"/>
      <c r="E274" s="48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  <c r="AA274" s="48"/>
      <c r="AB274" s="48"/>
      <c r="AC274" s="48"/>
    </row>
    <row r="275">
      <c r="A275" s="48"/>
      <c r="B275" s="48"/>
      <c r="C275" s="48"/>
      <c r="D275" s="48"/>
      <c r="E275" s="48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  <c r="AA275" s="48"/>
      <c r="AB275" s="48"/>
      <c r="AC275" s="48"/>
    </row>
    <row r="276">
      <c r="A276" s="48"/>
      <c r="B276" s="48"/>
      <c r="C276" s="48"/>
      <c r="D276" s="48"/>
      <c r="E276" s="48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  <c r="AA276" s="48"/>
      <c r="AB276" s="48"/>
      <c r="AC276" s="48"/>
    </row>
    <row r="277">
      <c r="A277" s="48"/>
      <c r="B277" s="48"/>
      <c r="C277" s="48"/>
      <c r="D277" s="48"/>
      <c r="E277" s="48"/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  <c r="AA277" s="48"/>
      <c r="AB277" s="48"/>
      <c r="AC277" s="48"/>
    </row>
    <row r="278">
      <c r="A278" s="48"/>
      <c r="B278" s="48"/>
      <c r="C278" s="48"/>
      <c r="D278" s="48"/>
      <c r="E278" s="48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  <c r="AA278" s="48"/>
      <c r="AB278" s="48"/>
      <c r="AC278" s="48"/>
    </row>
    <row r="279">
      <c r="A279" s="48"/>
      <c r="B279" s="48"/>
      <c r="C279" s="48"/>
      <c r="D279" s="48"/>
      <c r="E279" s="48"/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  <c r="Z279" s="48"/>
      <c r="AA279" s="48"/>
      <c r="AB279" s="48"/>
      <c r="AC279" s="48"/>
    </row>
    <row r="280">
      <c r="A280" s="48"/>
      <c r="B280" s="48"/>
      <c r="C280" s="48"/>
      <c r="D280" s="48"/>
      <c r="E280" s="48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  <c r="AA280" s="48"/>
      <c r="AB280" s="48"/>
      <c r="AC280" s="48"/>
    </row>
    <row r="281">
      <c r="A281" s="48"/>
      <c r="B281" s="48"/>
      <c r="C281" s="48"/>
      <c r="D281" s="48"/>
      <c r="E281" s="48"/>
      <c r="F281" s="4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  <c r="AA281" s="48"/>
      <c r="AB281" s="48"/>
      <c r="AC281" s="48"/>
    </row>
    <row r="282">
      <c r="A282" s="48"/>
      <c r="B282" s="48"/>
      <c r="C282" s="48"/>
      <c r="D282" s="48"/>
      <c r="E282" s="48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  <c r="AA282" s="48"/>
      <c r="AB282" s="48"/>
      <c r="AC282" s="48"/>
    </row>
    <row r="283">
      <c r="A283" s="48"/>
      <c r="B283" s="48"/>
      <c r="C283" s="48"/>
      <c r="D283" s="48"/>
      <c r="E283" s="48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  <c r="AA283" s="48"/>
      <c r="AB283" s="48"/>
      <c r="AC283" s="48"/>
    </row>
    <row r="284">
      <c r="A284" s="48"/>
      <c r="B284" s="48"/>
      <c r="C284" s="48"/>
      <c r="D284" s="48"/>
      <c r="E284" s="48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  <c r="AA284" s="48"/>
      <c r="AB284" s="48"/>
      <c r="AC284" s="48"/>
    </row>
    <row r="285">
      <c r="A285" s="48"/>
      <c r="B285" s="48"/>
      <c r="C285" s="48"/>
      <c r="D285" s="48"/>
      <c r="E285" s="48"/>
      <c r="F285" s="4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  <c r="AA285" s="48"/>
      <c r="AB285" s="48"/>
      <c r="AC285" s="48"/>
    </row>
    <row r="286">
      <c r="A286" s="48"/>
      <c r="B286" s="48"/>
      <c r="C286" s="48"/>
      <c r="D286" s="48"/>
      <c r="E286" s="48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  <c r="AA286" s="48"/>
      <c r="AB286" s="48"/>
      <c r="AC286" s="48"/>
    </row>
    <row r="287">
      <c r="A287" s="48"/>
      <c r="B287" s="48"/>
      <c r="C287" s="48"/>
      <c r="D287" s="48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  <c r="AA287" s="48"/>
      <c r="AB287" s="48"/>
      <c r="AC287" s="48"/>
    </row>
    <row r="288">
      <c r="A288" s="48"/>
      <c r="B288" s="48"/>
      <c r="C288" s="48"/>
      <c r="D288" s="48"/>
      <c r="E288" s="48"/>
      <c r="F288" s="48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  <c r="AA288" s="48"/>
      <c r="AB288" s="48"/>
      <c r="AC288" s="48"/>
    </row>
    <row r="289">
      <c r="A289" s="48"/>
      <c r="B289" s="48"/>
      <c r="C289" s="48"/>
      <c r="D289" s="48"/>
      <c r="E289" s="48"/>
      <c r="F289" s="48"/>
      <c r="G289" s="48"/>
      <c r="H289" s="48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  <c r="AA289" s="48"/>
      <c r="AB289" s="48"/>
      <c r="AC289" s="48"/>
    </row>
    <row r="290">
      <c r="A290" s="48"/>
      <c r="B290" s="48"/>
      <c r="C290" s="48"/>
      <c r="D290" s="48"/>
      <c r="E290" s="48"/>
      <c r="F290" s="48"/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  <c r="AA290" s="48"/>
      <c r="AB290" s="48"/>
      <c r="AC290" s="48"/>
    </row>
    <row r="291">
      <c r="A291" s="48"/>
      <c r="B291" s="48"/>
      <c r="C291" s="48"/>
      <c r="D291" s="48"/>
      <c r="E291" s="48"/>
      <c r="F291" s="48"/>
      <c r="G291" s="48"/>
      <c r="H291" s="48"/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/>
      <c r="AA291" s="48"/>
      <c r="AB291" s="48"/>
      <c r="AC291" s="48"/>
    </row>
    <row r="292">
      <c r="A292" s="48"/>
      <c r="B292" s="48"/>
      <c r="C292" s="48"/>
      <c r="D292" s="48"/>
      <c r="E292" s="48"/>
      <c r="F292" s="48"/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  <c r="AA292" s="48"/>
      <c r="AB292" s="48"/>
      <c r="AC292" s="48"/>
    </row>
    <row r="293">
      <c r="A293" s="48"/>
      <c r="B293" s="48"/>
      <c r="C293" s="48"/>
      <c r="D293" s="48"/>
      <c r="E293" s="48"/>
      <c r="F293" s="48"/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  <c r="AA293" s="48"/>
      <c r="AB293" s="48"/>
      <c r="AC293" s="48"/>
    </row>
    <row r="294">
      <c r="A294" s="48"/>
      <c r="B294" s="48"/>
      <c r="C294" s="48"/>
      <c r="D294" s="48"/>
      <c r="E294" s="48"/>
      <c r="F294" s="4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  <c r="AA294" s="48"/>
      <c r="AB294" s="48"/>
      <c r="AC294" s="48"/>
    </row>
    <row r="295">
      <c r="A295" s="48"/>
      <c r="B295" s="48"/>
      <c r="C295" s="48"/>
      <c r="D295" s="48"/>
      <c r="E295" s="48"/>
      <c r="F295" s="48"/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  <c r="AA295" s="48"/>
      <c r="AB295" s="48"/>
      <c r="AC295" s="48"/>
    </row>
    <row r="296">
      <c r="A296" s="48"/>
      <c r="B296" s="48"/>
      <c r="C296" s="48"/>
      <c r="D296" s="48"/>
      <c r="E296" s="48"/>
      <c r="F296" s="48"/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  <c r="AA296" s="48"/>
      <c r="AB296" s="48"/>
      <c r="AC296" s="48"/>
    </row>
    <row r="297">
      <c r="A297" s="48"/>
      <c r="B297" s="48"/>
      <c r="C297" s="48"/>
      <c r="D297" s="48"/>
      <c r="E297" s="48"/>
      <c r="F297" s="48"/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  <c r="AA297" s="48"/>
      <c r="AB297" s="48"/>
      <c r="AC297" s="48"/>
    </row>
    <row r="298">
      <c r="A298" s="48"/>
      <c r="B298" s="48"/>
      <c r="C298" s="48"/>
      <c r="D298" s="48"/>
      <c r="E298" s="48"/>
      <c r="F298" s="4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  <c r="AA298" s="48"/>
      <c r="AB298" s="48"/>
      <c r="AC298" s="48"/>
    </row>
    <row r="299">
      <c r="A299" s="48"/>
      <c r="B299" s="48"/>
      <c r="C299" s="48"/>
      <c r="D299" s="48"/>
      <c r="E299" s="48"/>
      <c r="F299" s="48"/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  <c r="AA299" s="48"/>
      <c r="AB299" s="48"/>
      <c r="AC299" s="48"/>
    </row>
    <row r="300">
      <c r="A300" s="48"/>
      <c r="B300" s="48"/>
      <c r="C300" s="48"/>
      <c r="D300" s="48"/>
      <c r="E300" s="48"/>
      <c r="F300" s="48"/>
      <c r="G300" s="48"/>
      <c r="H300" s="48"/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  <c r="AA300" s="48"/>
      <c r="AB300" s="48"/>
      <c r="AC300" s="48"/>
    </row>
    <row r="301">
      <c r="A301" s="48"/>
      <c r="B301" s="48"/>
      <c r="C301" s="48"/>
      <c r="D301" s="48"/>
      <c r="E301" s="48"/>
      <c r="F301" s="48"/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  <c r="Z301" s="48"/>
      <c r="AA301" s="48"/>
      <c r="AB301" s="48"/>
      <c r="AC301" s="48"/>
    </row>
    <row r="302">
      <c r="A302" s="48"/>
      <c r="B302" s="48"/>
      <c r="C302" s="48"/>
      <c r="D302" s="48"/>
      <c r="E302" s="48"/>
      <c r="F302" s="48"/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  <c r="AA302" s="48"/>
      <c r="AB302" s="48"/>
      <c r="AC302" s="48"/>
    </row>
    <row r="303">
      <c r="A303" s="48"/>
      <c r="B303" s="48"/>
      <c r="C303" s="48"/>
      <c r="D303" s="48"/>
      <c r="E303" s="48"/>
      <c r="F303" s="48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  <c r="AA303" s="48"/>
      <c r="AB303" s="48"/>
      <c r="AC303" s="48"/>
    </row>
    <row r="304">
      <c r="A304" s="48"/>
      <c r="B304" s="48"/>
      <c r="C304" s="48"/>
      <c r="D304" s="48"/>
      <c r="E304" s="48"/>
      <c r="F304" s="48"/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  <c r="AA304" s="48"/>
      <c r="AB304" s="48"/>
      <c r="AC304" s="48"/>
    </row>
    <row r="305">
      <c r="A305" s="48"/>
      <c r="B305" s="48"/>
      <c r="C305" s="48"/>
      <c r="D305" s="48"/>
      <c r="E305" s="48"/>
      <c r="F305" s="48"/>
      <c r="G305" s="48"/>
      <c r="H305" s="48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  <c r="Z305" s="48"/>
      <c r="AA305" s="48"/>
      <c r="AB305" s="48"/>
      <c r="AC305" s="48"/>
    </row>
    <row r="306">
      <c r="A306" s="48"/>
      <c r="B306" s="48"/>
      <c r="C306" s="48"/>
      <c r="D306" s="48"/>
      <c r="E306" s="48"/>
      <c r="F306" s="4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  <c r="AA306" s="48"/>
      <c r="AB306" s="48"/>
      <c r="AC306" s="48"/>
    </row>
    <row r="307">
      <c r="A307" s="48"/>
      <c r="B307" s="48"/>
      <c r="C307" s="48"/>
      <c r="D307" s="48"/>
      <c r="E307" s="48"/>
      <c r="F307" s="48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  <c r="AA307" s="48"/>
      <c r="AB307" s="48"/>
      <c r="AC307" s="48"/>
    </row>
    <row r="308">
      <c r="A308" s="48"/>
      <c r="B308" s="48"/>
      <c r="C308" s="48"/>
      <c r="D308" s="48"/>
      <c r="E308" s="48"/>
      <c r="F308" s="48"/>
      <c r="G308" s="48"/>
      <c r="H308" s="48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  <c r="AA308" s="48"/>
      <c r="AB308" s="48"/>
      <c r="AC308" s="48"/>
    </row>
    <row r="309">
      <c r="A309" s="48"/>
      <c r="B309" s="48"/>
      <c r="C309" s="48"/>
      <c r="D309" s="48"/>
      <c r="E309" s="48"/>
      <c r="F309" s="48"/>
      <c r="G309" s="48"/>
      <c r="H309" s="48"/>
      <c r="I309" s="48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  <c r="Z309" s="48"/>
      <c r="AA309" s="48"/>
      <c r="AB309" s="48"/>
      <c r="AC309" s="48"/>
    </row>
    <row r="310">
      <c r="A310" s="48"/>
      <c r="B310" s="48"/>
      <c r="C310" s="48"/>
      <c r="D310" s="48"/>
      <c r="E310" s="48"/>
      <c r="F310" s="48"/>
      <c r="G310" s="48"/>
      <c r="H310" s="48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  <c r="AA310" s="48"/>
      <c r="AB310" s="48"/>
      <c r="AC310" s="48"/>
    </row>
    <row r="311">
      <c r="A311" s="48"/>
      <c r="B311" s="48"/>
      <c r="C311" s="48"/>
      <c r="D311" s="48"/>
      <c r="E311" s="48"/>
      <c r="F311" s="48"/>
      <c r="G311" s="48"/>
      <c r="H311" s="48"/>
      <c r="I311" s="48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  <c r="Z311" s="48"/>
      <c r="AA311" s="48"/>
      <c r="AB311" s="48"/>
      <c r="AC311" s="48"/>
    </row>
    <row r="312">
      <c r="A312" s="48"/>
      <c r="B312" s="48"/>
      <c r="C312" s="48"/>
      <c r="D312" s="48"/>
      <c r="E312" s="48"/>
      <c r="F312" s="48"/>
      <c r="G312" s="48"/>
      <c r="H312" s="48"/>
      <c r="I312" s="48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  <c r="AA312" s="48"/>
      <c r="AB312" s="48"/>
      <c r="AC312" s="48"/>
    </row>
    <row r="313">
      <c r="A313" s="48"/>
      <c r="B313" s="48"/>
      <c r="C313" s="48"/>
      <c r="D313" s="48"/>
      <c r="E313" s="48"/>
      <c r="F313" s="48"/>
      <c r="G313" s="48"/>
      <c r="H313" s="48"/>
      <c r="I313" s="48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  <c r="Z313" s="48"/>
      <c r="AA313" s="48"/>
      <c r="AB313" s="48"/>
      <c r="AC313" s="48"/>
    </row>
    <row r="314">
      <c r="A314" s="48"/>
      <c r="B314" s="48"/>
      <c r="C314" s="48"/>
      <c r="D314" s="48"/>
      <c r="E314" s="48"/>
      <c r="F314" s="48"/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  <c r="AA314" s="48"/>
      <c r="AB314" s="48"/>
      <c r="AC314" s="48"/>
    </row>
    <row r="315">
      <c r="A315" s="48"/>
      <c r="B315" s="48"/>
      <c r="C315" s="48"/>
      <c r="D315" s="48"/>
      <c r="E315" s="48"/>
      <c r="F315" s="48"/>
      <c r="G315" s="48"/>
      <c r="H315" s="48"/>
      <c r="I315" s="48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  <c r="Z315" s="48"/>
      <c r="AA315" s="48"/>
      <c r="AB315" s="48"/>
      <c r="AC315" s="48"/>
    </row>
    <row r="316">
      <c r="A316" s="48"/>
      <c r="B316" s="48"/>
      <c r="C316" s="48"/>
      <c r="D316" s="48"/>
      <c r="E316" s="48"/>
      <c r="F316" s="48"/>
      <c r="G316" s="48"/>
      <c r="H316" s="48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  <c r="AA316" s="48"/>
      <c r="AB316" s="48"/>
      <c r="AC316" s="48"/>
    </row>
    <row r="317">
      <c r="A317" s="48"/>
      <c r="B317" s="48"/>
      <c r="C317" s="48"/>
      <c r="D317" s="48"/>
      <c r="E317" s="48"/>
      <c r="F317" s="48"/>
      <c r="G317" s="48"/>
      <c r="H317" s="48"/>
      <c r="I317" s="48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  <c r="Z317" s="48"/>
      <c r="AA317" s="48"/>
      <c r="AB317" s="48"/>
      <c r="AC317" s="48"/>
    </row>
    <row r="318">
      <c r="A318" s="48"/>
      <c r="B318" s="48"/>
      <c r="C318" s="48"/>
      <c r="D318" s="48"/>
      <c r="E318" s="48"/>
      <c r="F318" s="48"/>
      <c r="G318" s="48"/>
      <c r="H318" s="48"/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  <c r="AA318" s="48"/>
      <c r="AB318" s="48"/>
      <c r="AC318" s="48"/>
    </row>
    <row r="319">
      <c r="A319" s="48"/>
      <c r="B319" s="48"/>
      <c r="C319" s="48"/>
      <c r="D319" s="48"/>
      <c r="E319" s="48"/>
      <c r="F319" s="48"/>
      <c r="G319" s="48"/>
      <c r="H319" s="48"/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  <c r="Z319" s="48"/>
      <c r="AA319" s="48"/>
      <c r="AB319" s="48"/>
      <c r="AC319" s="48"/>
    </row>
    <row r="320">
      <c r="A320" s="48"/>
      <c r="B320" s="48"/>
      <c r="C320" s="48"/>
      <c r="D320" s="48"/>
      <c r="E320" s="48"/>
      <c r="F320" s="48"/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48"/>
      <c r="AA320" s="48"/>
      <c r="AB320" s="48"/>
      <c r="AC320" s="48"/>
    </row>
    <row r="321">
      <c r="A321" s="48"/>
      <c r="B321" s="48"/>
      <c r="C321" s="48"/>
      <c r="D321" s="48"/>
      <c r="E321" s="48"/>
      <c r="F321" s="48"/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  <c r="AA321" s="48"/>
      <c r="AB321" s="48"/>
      <c r="AC321" s="48"/>
    </row>
    <row r="322">
      <c r="A322" s="48"/>
      <c r="B322" s="48"/>
      <c r="C322" s="48"/>
      <c r="D322" s="48"/>
      <c r="E322" s="48"/>
      <c r="F322" s="48"/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  <c r="AA322" s="48"/>
      <c r="AB322" s="48"/>
      <c r="AC322" s="48"/>
    </row>
    <row r="323">
      <c r="A323" s="48"/>
      <c r="B323" s="48"/>
      <c r="C323" s="48"/>
      <c r="D323" s="48"/>
      <c r="E323" s="48"/>
      <c r="F323" s="48"/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  <c r="Z323" s="48"/>
      <c r="AA323" s="48"/>
      <c r="AB323" s="48"/>
      <c r="AC323" s="48"/>
    </row>
    <row r="324">
      <c r="A324" s="48"/>
      <c r="B324" s="48"/>
      <c r="C324" s="48"/>
      <c r="D324" s="48"/>
      <c r="E324" s="48"/>
      <c r="F324" s="48"/>
      <c r="G324" s="48"/>
      <c r="H324" s="48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  <c r="AA324" s="48"/>
      <c r="AB324" s="48"/>
      <c r="AC324" s="48"/>
    </row>
    <row r="325">
      <c r="A325" s="48"/>
      <c r="B325" s="48"/>
      <c r="C325" s="48"/>
      <c r="D325" s="48"/>
      <c r="E325" s="48"/>
      <c r="F325" s="48"/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  <c r="Z325" s="48"/>
      <c r="AA325" s="48"/>
      <c r="AB325" s="48"/>
      <c r="AC325" s="48"/>
    </row>
    <row r="326">
      <c r="A326" s="48"/>
      <c r="B326" s="48"/>
      <c r="C326" s="48"/>
      <c r="D326" s="48"/>
      <c r="E326" s="48"/>
      <c r="F326" s="48"/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  <c r="AA326" s="48"/>
      <c r="AB326" s="48"/>
      <c r="AC326" s="48"/>
    </row>
    <row r="327">
      <c r="A327" s="48"/>
      <c r="B327" s="48"/>
      <c r="C327" s="48"/>
      <c r="D327" s="48"/>
      <c r="E327" s="48"/>
      <c r="F327" s="48"/>
      <c r="G327" s="48"/>
      <c r="H327" s="48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  <c r="AA327" s="48"/>
      <c r="AB327" s="48"/>
      <c r="AC327" s="48"/>
    </row>
    <row r="328">
      <c r="A328" s="48"/>
      <c r="B328" s="48"/>
      <c r="C328" s="48"/>
      <c r="D328" s="48"/>
      <c r="E328" s="48"/>
      <c r="F328" s="48"/>
      <c r="G328" s="48"/>
      <c r="H328" s="48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  <c r="AA328" s="48"/>
      <c r="AB328" s="48"/>
      <c r="AC328" s="48"/>
    </row>
    <row r="329">
      <c r="A329" s="48"/>
      <c r="B329" s="48"/>
      <c r="C329" s="48"/>
      <c r="D329" s="48"/>
      <c r="E329" s="48"/>
      <c r="F329" s="48"/>
      <c r="G329" s="48"/>
      <c r="H329" s="48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  <c r="Z329" s="48"/>
      <c r="AA329" s="48"/>
      <c r="AB329" s="48"/>
      <c r="AC329" s="48"/>
    </row>
    <row r="330">
      <c r="A330" s="48"/>
      <c r="B330" s="48"/>
      <c r="C330" s="48"/>
      <c r="D330" s="48"/>
      <c r="E330" s="48"/>
      <c r="F330" s="48"/>
      <c r="G330" s="48"/>
      <c r="H330" s="48"/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  <c r="Z330" s="48"/>
      <c r="AA330" s="48"/>
      <c r="AB330" s="48"/>
      <c r="AC330" s="48"/>
    </row>
    <row r="331">
      <c r="A331" s="48"/>
      <c r="B331" s="48"/>
      <c r="C331" s="48"/>
      <c r="D331" s="48"/>
      <c r="E331" s="48"/>
      <c r="F331" s="48"/>
      <c r="G331" s="48"/>
      <c r="H331" s="48"/>
      <c r="I331" s="48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  <c r="Z331" s="48"/>
      <c r="AA331" s="48"/>
      <c r="AB331" s="48"/>
      <c r="AC331" s="48"/>
    </row>
    <row r="332">
      <c r="A332" s="48"/>
      <c r="B332" s="48"/>
      <c r="C332" s="48"/>
      <c r="D332" s="48"/>
      <c r="E332" s="48"/>
      <c r="F332" s="48"/>
      <c r="G332" s="48"/>
      <c r="H332" s="48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  <c r="AA332" s="48"/>
      <c r="AB332" s="48"/>
      <c r="AC332" s="48"/>
    </row>
    <row r="333">
      <c r="A333" s="48"/>
      <c r="B333" s="48"/>
      <c r="C333" s="48"/>
      <c r="D333" s="48"/>
      <c r="E333" s="48"/>
      <c r="F333" s="48"/>
      <c r="G333" s="48"/>
      <c r="H333" s="48"/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  <c r="Z333" s="48"/>
      <c r="AA333" s="48"/>
      <c r="AB333" s="48"/>
      <c r="AC333" s="48"/>
    </row>
    <row r="334">
      <c r="A334" s="48"/>
      <c r="B334" s="48"/>
      <c r="C334" s="48"/>
      <c r="D334" s="48"/>
      <c r="E334" s="48"/>
      <c r="F334" s="48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  <c r="AA334" s="48"/>
      <c r="AB334" s="48"/>
      <c r="AC334" s="48"/>
    </row>
    <row r="335">
      <c r="A335" s="48"/>
      <c r="B335" s="48"/>
      <c r="C335" s="48"/>
      <c r="D335" s="48"/>
      <c r="E335" s="48"/>
      <c r="F335" s="48"/>
      <c r="G335" s="48"/>
      <c r="H335" s="48"/>
      <c r="I335" s="48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  <c r="Z335" s="48"/>
      <c r="AA335" s="48"/>
      <c r="AB335" s="48"/>
      <c r="AC335" s="48"/>
    </row>
    <row r="336">
      <c r="A336" s="48"/>
      <c r="B336" s="48"/>
      <c r="C336" s="48"/>
      <c r="D336" s="48"/>
      <c r="E336" s="48"/>
      <c r="F336" s="48"/>
      <c r="G336" s="48"/>
      <c r="H336" s="48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  <c r="Z336" s="48"/>
      <c r="AA336" s="48"/>
      <c r="AB336" s="48"/>
      <c r="AC336" s="48"/>
    </row>
    <row r="337">
      <c r="A337" s="48"/>
      <c r="B337" s="48"/>
      <c r="C337" s="48"/>
      <c r="D337" s="48"/>
      <c r="E337" s="48"/>
      <c r="F337" s="4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  <c r="Z337" s="48"/>
      <c r="AA337" s="48"/>
      <c r="AB337" s="48"/>
      <c r="AC337" s="48"/>
    </row>
    <row r="338">
      <c r="A338" s="48"/>
      <c r="B338" s="48"/>
      <c r="C338" s="48"/>
      <c r="D338" s="48"/>
      <c r="E338" s="48"/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  <c r="Z338" s="48"/>
      <c r="AA338" s="48"/>
      <c r="AB338" s="48"/>
      <c r="AC338" s="48"/>
    </row>
    <row r="339">
      <c r="A339" s="48"/>
      <c r="B339" s="48"/>
      <c r="C339" s="48"/>
      <c r="D339" s="48"/>
      <c r="E339" s="48"/>
      <c r="F339" s="4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  <c r="AA339" s="48"/>
      <c r="AB339" s="48"/>
      <c r="AC339" s="48"/>
    </row>
    <row r="340">
      <c r="A340" s="48"/>
      <c r="B340" s="48"/>
      <c r="C340" s="48"/>
      <c r="D340" s="48"/>
      <c r="E340" s="48"/>
      <c r="F340" s="4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  <c r="AA340" s="48"/>
      <c r="AB340" s="48"/>
      <c r="AC340" s="48"/>
    </row>
    <row r="341">
      <c r="A341" s="48"/>
      <c r="B341" s="48"/>
      <c r="C341" s="48"/>
      <c r="D341" s="48"/>
      <c r="E341" s="48"/>
      <c r="F341" s="4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  <c r="Z341" s="48"/>
      <c r="AA341" s="48"/>
      <c r="AB341" s="48"/>
      <c r="AC341" s="48"/>
    </row>
    <row r="342">
      <c r="A342" s="48"/>
      <c r="B342" s="48"/>
      <c r="C342" s="48"/>
      <c r="D342" s="48"/>
      <c r="E342" s="48"/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  <c r="Z342" s="48"/>
      <c r="AA342" s="48"/>
      <c r="AB342" s="48"/>
      <c r="AC342" s="48"/>
    </row>
    <row r="343">
      <c r="A343" s="48"/>
      <c r="B343" s="48"/>
      <c r="C343" s="48"/>
      <c r="D343" s="48"/>
      <c r="E343" s="48"/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  <c r="AA343" s="48"/>
      <c r="AB343" s="48"/>
      <c r="AC343" s="48"/>
    </row>
    <row r="344">
      <c r="A344" s="48"/>
      <c r="B344" s="48"/>
      <c r="C344" s="48"/>
      <c r="D344" s="48"/>
      <c r="E344" s="48"/>
      <c r="F344" s="4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  <c r="Z344" s="48"/>
      <c r="AA344" s="48"/>
      <c r="AB344" s="48"/>
      <c r="AC344" s="48"/>
    </row>
    <row r="345">
      <c r="A345" s="48"/>
      <c r="B345" s="48"/>
      <c r="C345" s="48"/>
      <c r="D345" s="48"/>
      <c r="E345" s="48"/>
      <c r="F345" s="4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  <c r="Z345" s="48"/>
      <c r="AA345" s="48"/>
      <c r="AB345" s="48"/>
      <c r="AC345" s="48"/>
    </row>
    <row r="346">
      <c r="A346" s="48"/>
      <c r="B346" s="48"/>
      <c r="C346" s="48"/>
      <c r="D346" s="48"/>
      <c r="E346" s="48"/>
      <c r="F346" s="4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  <c r="Z346" s="48"/>
      <c r="AA346" s="48"/>
      <c r="AB346" s="48"/>
      <c r="AC346" s="48"/>
    </row>
    <row r="347">
      <c r="A347" s="48"/>
      <c r="B347" s="48"/>
      <c r="C347" s="48"/>
      <c r="D347" s="48"/>
      <c r="E347" s="48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  <c r="AA347" s="48"/>
      <c r="AB347" s="48"/>
      <c r="AC347" s="48"/>
    </row>
    <row r="348">
      <c r="A348" s="48"/>
      <c r="B348" s="48"/>
      <c r="C348" s="48"/>
      <c r="D348" s="48"/>
      <c r="E348" s="48"/>
      <c r="F348" s="4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  <c r="AA348" s="48"/>
      <c r="AB348" s="48"/>
      <c r="AC348" s="48"/>
    </row>
    <row r="349">
      <c r="A349" s="48"/>
      <c r="B349" s="48"/>
      <c r="C349" s="48"/>
      <c r="D349" s="48"/>
      <c r="E349" s="48"/>
      <c r="F349" s="4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  <c r="AA349" s="48"/>
      <c r="AB349" s="48"/>
      <c r="AC349" s="48"/>
    </row>
    <row r="350">
      <c r="A350" s="48"/>
      <c r="B350" s="48"/>
      <c r="C350" s="48"/>
      <c r="D350" s="48"/>
      <c r="E350" s="48"/>
      <c r="F350" s="4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  <c r="AA350" s="48"/>
      <c r="AB350" s="48"/>
      <c r="AC350" s="48"/>
    </row>
    <row r="351">
      <c r="A351" s="48"/>
      <c r="B351" s="48"/>
      <c r="C351" s="48"/>
      <c r="D351" s="48"/>
      <c r="E351" s="48"/>
      <c r="F351" s="48"/>
      <c r="G351" s="48"/>
      <c r="H351" s="48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  <c r="AA351" s="48"/>
      <c r="AB351" s="48"/>
      <c r="AC351" s="48"/>
    </row>
    <row r="352">
      <c r="A352" s="48"/>
      <c r="B352" s="48"/>
      <c r="C352" s="48"/>
      <c r="D352" s="48"/>
      <c r="E352" s="48"/>
      <c r="F352" s="48"/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  <c r="AA352" s="48"/>
      <c r="AB352" s="48"/>
      <c r="AC352" s="48"/>
    </row>
    <row r="353">
      <c r="A353" s="48"/>
      <c r="B353" s="48"/>
      <c r="C353" s="48"/>
      <c r="D353" s="48"/>
      <c r="E353" s="48"/>
      <c r="F353" s="48"/>
      <c r="G353" s="48"/>
      <c r="H353" s="48"/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  <c r="AA353" s="48"/>
      <c r="AB353" s="48"/>
      <c r="AC353" s="48"/>
    </row>
    <row r="354">
      <c r="A354" s="48"/>
      <c r="B354" s="48"/>
      <c r="C354" s="48"/>
      <c r="D354" s="48"/>
      <c r="E354" s="48"/>
      <c r="F354" s="4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  <c r="AA354" s="48"/>
      <c r="AB354" s="48"/>
      <c r="AC354" s="48"/>
    </row>
    <row r="355">
      <c r="A355" s="48"/>
      <c r="B355" s="48"/>
      <c r="C355" s="48"/>
      <c r="D355" s="48"/>
      <c r="E355" s="48"/>
      <c r="F355" s="4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  <c r="Z355" s="48"/>
      <c r="AA355" s="48"/>
      <c r="AB355" s="48"/>
      <c r="AC355" s="48"/>
    </row>
    <row r="356">
      <c r="A356" s="48"/>
      <c r="B356" s="48"/>
      <c r="C356" s="48"/>
      <c r="D356" s="48"/>
      <c r="E356" s="48"/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  <c r="AA356" s="48"/>
      <c r="AB356" s="48"/>
      <c r="AC356" s="48"/>
    </row>
    <row r="357">
      <c r="A357" s="48"/>
      <c r="B357" s="48"/>
      <c r="C357" s="48"/>
      <c r="D357" s="48"/>
      <c r="E357" s="48"/>
      <c r="F357" s="4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  <c r="Z357" s="48"/>
      <c r="AA357" s="48"/>
      <c r="AB357" s="48"/>
      <c r="AC357" s="48"/>
    </row>
    <row r="358">
      <c r="A358" s="48"/>
      <c r="B358" s="48"/>
      <c r="C358" s="48"/>
      <c r="D358" s="48"/>
      <c r="E358" s="48"/>
      <c r="F358" s="4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  <c r="AA358" s="48"/>
      <c r="AB358" s="48"/>
      <c r="AC358" s="48"/>
    </row>
    <row r="359">
      <c r="A359" s="48"/>
      <c r="B359" s="48"/>
      <c r="C359" s="48"/>
      <c r="D359" s="48"/>
      <c r="E359" s="48"/>
      <c r="F359" s="4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  <c r="AA359" s="48"/>
      <c r="AB359" s="48"/>
      <c r="AC359" s="48"/>
    </row>
    <row r="360">
      <c r="A360" s="48"/>
      <c r="B360" s="48"/>
      <c r="C360" s="48"/>
      <c r="D360" s="48"/>
      <c r="E360" s="48"/>
      <c r="F360" s="4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  <c r="AA360" s="48"/>
      <c r="AB360" s="48"/>
      <c r="AC360" s="48"/>
    </row>
    <row r="361">
      <c r="A361" s="48"/>
      <c r="B361" s="48"/>
      <c r="C361" s="48"/>
      <c r="D361" s="48"/>
      <c r="E361" s="48"/>
      <c r="F361" s="4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  <c r="AA361" s="48"/>
      <c r="AB361" s="48"/>
      <c r="AC361" s="48"/>
    </row>
    <row r="362">
      <c r="A362" s="48"/>
      <c r="B362" s="48"/>
      <c r="C362" s="48"/>
      <c r="D362" s="48"/>
      <c r="E362" s="48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  <c r="AA362" s="48"/>
      <c r="AB362" s="48"/>
      <c r="AC362" s="48"/>
    </row>
    <row r="363">
      <c r="A363" s="48"/>
      <c r="B363" s="48"/>
      <c r="C363" s="48"/>
      <c r="D363" s="48"/>
      <c r="E363" s="48"/>
      <c r="F363" s="4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  <c r="AA363" s="48"/>
      <c r="AB363" s="48"/>
      <c r="AC363" s="48"/>
    </row>
    <row r="364">
      <c r="A364" s="48"/>
      <c r="B364" s="48"/>
      <c r="C364" s="48"/>
      <c r="D364" s="48"/>
      <c r="E364" s="48"/>
      <c r="F364" s="4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  <c r="AA364" s="48"/>
      <c r="AB364" s="48"/>
      <c r="AC364" s="48"/>
    </row>
    <row r="365">
      <c r="A365" s="48"/>
      <c r="B365" s="48"/>
      <c r="C365" s="48"/>
      <c r="D365" s="48"/>
      <c r="E365" s="48"/>
      <c r="F365" s="4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  <c r="AA365" s="48"/>
      <c r="AB365" s="48"/>
      <c r="AC365" s="48"/>
    </row>
    <row r="366">
      <c r="A366" s="48"/>
      <c r="B366" s="48"/>
      <c r="C366" s="48"/>
      <c r="D366" s="48"/>
      <c r="E366" s="48"/>
      <c r="F366" s="4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  <c r="AA366" s="48"/>
      <c r="AB366" s="48"/>
      <c r="AC366" s="48"/>
    </row>
    <row r="367">
      <c r="A367" s="48"/>
      <c r="B367" s="48"/>
      <c r="C367" s="48"/>
      <c r="D367" s="48"/>
      <c r="E367" s="48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  <c r="AA367" s="48"/>
      <c r="AB367" s="48"/>
      <c r="AC367" s="48"/>
    </row>
    <row r="368">
      <c r="A368" s="48"/>
      <c r="B368" s="48"/>
      <c r="C368" s="48"/>
      <c r="D368" s="48"/>
      <c r="E368" s="48"/>
      <c r="F368" s="48"/>
      <c r="G368" s="48"/>
      <c r="H368" s="48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  <c r="AA368" s="48"/>
      <c r="AB368" s="48"/>
      <c r="AC368" s="48"/>
    </row>
    <row r="369">
      <c r="A369" s="48"/>
      <c r="B369" s="48"/>
      <c r="C369" s="48"/>
      <c r="D369" s="48"/>
      <c r="E369" s="48"/>
      <c r="F369" s="48"/>
      <c r="G369" s="48"/>
      <c r="H369" s="48"/>
      <c r="I369" s="48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  <c r="AA369" s="48"/>
      <c r="AB369" s="48"/>
      <c r="AC369" s="48"/>
    </row>
    <row r="370">
      <c r="A370" s="48"/>
      <c r="B370" s="48"/>
      <c r="C370" s="48"/>
      <c r="D370" s="48"/>
      <c r="E370" s="48"/>
      <c r="F370" s="48"/>
      <c r="G370" s="48"/>
      <c r="H370" s="48"/>
      <c r="I370" s="48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  <c r="AA370" s="48"/>
      <c r="AB370" s="48"/>
      <c r="AC370" s="48"/>
    </row>
    <row r="371">
      <c r="A371" s="48"/>
      <c r="B371" s="48"/>
      <c r="C371" s="48"/>
      <c r="D371" s="48"/>
      <c r="E371" s="48"/>
      <c r="F371" s="48"/>
      <c r="G371" s="48"/>
      <c r="H371" s="48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  <c r="AA371" s="48"/>
      <c r="AB371" s="48"/>
      <c r="AC371" s="48"/>
    </row>
    <row r="372">
      <c r="A372" s="48"/>
      <c r="B372" s="48"/>
      <c r="C372" s="48"/>
      <c r="D372" s="48"/>
      <c r="E372" s="48"/>
      <c r="F372" s="4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  <c r="AA372" s="48"/>
      <c r="AB372" s="48"/>
      <c r="AC372" s="48"/>
    </row>
    <row r="373">
      <c r="A373" s="48"/>
      <c r="B373" s="48"/>
      <c r="C373" s="48"/>
      <c r="D373" s="48"/>
      <c r="E373" s="48"/>
      <c r="F373" s="48"/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  <c r="AA373" s="48"/>
      <c r="AB373" s="48"/>
      <c r="AC373" s="48"/>
    </row>
    <row r="374">
      <c r="A374" s="48"/>
      <c r="B374" s="48"/>
      <c r="C374" s="48"/>
      <c r="D374" s="48"/>
      <c r="E374" s="48"/>
      <c r="F374" s="48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  <c r="AA374" s="48"/>
      <c r="AB374" s="48"/>
      <c r="AC374" s="48"/>
    </row>
    <row r="375">
      <c r="A375" s="48"/>
      <c r="B375" s="48"/>
      <c r="C375" s="48"/>
      <c r="D375" s="48"/>
      <c r="E375" s="48"/>
      <c r="F375" s="48"/>
      <c r="G375" s="48"/>
      <c r="H375" s="48"/>
      <c r="I375" s="48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  <c r="AA375" s="48"/>
      <c r="AB375" s="48"/>
      <c r="AC375" s="48"/>
    </row>
    <row r="376">
      <c r="A376" s="48"/>
      <c r="B376" s="48"/>
      <c r="C376" s="48"/>
      <c r="D376" s="48"/>
      <c r="E376" s="48"/>
      <c r="F376" s="48"/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  <c r="AA376" s="48"/>
      <c r="AB376" s="48"/>
      <c r="AC376" s="48"/>
    </row>
    <row r="377">
      <c r="A377" s="48"/>
      <c r="B377" s="48"/>
      <c r="C377" s="48"/>
      <c r="D377" s="48"/>
      <c r="E377" s="48"/>
      <c r="F377" s="4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  <c r="AA377" s="48"/>
      <c r="AB377" s="48"/>
      <c r="AC377" s="48"/>
    </row>
    <row r="378">
      <c r="A378" s="48"/>
      <c r="B378" s="48"/>
      <c r="C378" s="48"/>
      <c r="D378" s="48"/>
      <c r="E378" s="48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  <c r="AA378" s="48"/>
      <c r="AB378" s="48"/>
      <c r="AC378" s="48"/>
    </row>
    <row r="379">
      <c r="A379" s="48"/>
      <c r="B379" s="48"/>
      <c r="C379" s="48"/>
      <c r="D379" s="48"/>
      <c r="E379" s="48"/>
      <c r="F379" s="4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  <c r="AA379" s="48"/>
      <c r="AB379" s="48"/>
      <c r="AC379" s="48"/>
    </row>
    <row r="380">
      <c r="A380" s="48"/>
      <c r="B380" s="48"/>
      <c r="C380" s="48"/>
      <c r="D380" s="48"/>
      <c r="E380" s="48"/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  <c r="AA380" s="48"/>
      <c r="AB380" s="48"/>
      <c r="AC380" s="48"/>
    </row>
    <row r="381">
      <c r="A381" s="48"/>
      <c r="B381" s="48"/>
      <c r="C381" s="48"/>
      <c r="D381" s="48"/>
      <c r="E381" s="48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  <c r="AA381" s="48"/>
      <c r="AB381" s="48"/>
      <c r="AC381" s="48"/>
    </row>
    <row r="382">
      <c r="A382" s="48"/>
      <c r="B382" s="48"/>
      <c r="C382" s="48"/>
      <c r="D382" s="48"/>
      <c r="E382" s="48"/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  <c r="AA382" s="48"/>
      <c r="AB382" s="48"/>
      <c r="AC382" s="48"/>
    </row>
    <row r="383">
      <c r="A383" s="48"/>
      <c r="B383" s="48"/>
      <c r="C383" s="48"/>
      <c r="D383" s="48"/>
      <c r="E383" s="48"/>
      <c r="F383" s="4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  <c r="AA383" s="48"/>
      <c r="AB383" s="48"/>
      <c r="AC383" s="48"/>
    </row>
    <row r="384">
      <c r="A384" s="48"/>
      <c r="B384" s="48"/>
      <c r="C384" s="48"/>
      <c r="D384" s="48"/>
      <c r="E384" s="48"/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  <c r="AA384" s="48"/>
      <c r="AB384" s="48"/>
      <c r="AC384" s="48"/>
    </row>
    <row r="385">
      <c r="A385" s="48"/>
      <c r="B385" s="48"/>
      <c r="C385" s="48"/>
      <c r="D385" s="48"/>
      <c r="E385" s="48"/>
      <c r="F385" s="4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  <c r="AA385" s="48"/>
      <c r="AB385" s="48"/>
      <c r="AC385" s="48"/>
    </row>
    <row r="386">
      <c r="A386" s="48"/>
      <c r="B386" s="48"/>
      <c r="C386" s="48"/>
      <c r="D386" s="48"/>
      <c r="E386" s="48"/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  <c r="AA386" s="48"/>
      <c r="AB386" s="48"/>
      <c r="AC386" s="48"/>
    </row>
    <row r="387">
      <c r="A387" s="48"/>
      <c r="B387" s="48"/>
      <c r="C387" s="48"/>
      <c r="D387" s="48"/>
      <c r="E387" s="48"/>
      <c r="F387" s="4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  <c r="AA387" s="48"/>
      <c r="AB387" s="48"/>
      <c r="AC387" s="48"/>
    </row>
    <row r="388">
      <c r="A388" s="48"/>
      <c r="B388" s="48"/>
      <c r="C388" s="48"/>
      <c r="D388" s="48"/>
      <c r="E388" s="48"/>
      <c r="F388" s="4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  <c r="Z388" s="48"/>
      <c r="AA388" s="48"/>
      <c r="AB388" s="48"/>
      <c r="AC388" s="48"/>
    </row>
    <row r="389">
      <c r="A389" s="48"/>
      <c r="B389" s="48"/>
      <c r="C389" s="48"/>
      <c r="D389" s="48"/>
      <c r="E389" s="48"/>
      <c r="F389" s="4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  <c r="AA389" s="48"/>
      <c r="AB389" s="48"/>
      <c r="AC389" s="48"/>
    </row>
    <row r="390">
      <c r="A390" s="48"/>
      <c r="B390" s="48"/>
      <c r="C390" s="48"/>
      <c r="D390" s="48"/>
      <c r="E390" s="48"/>
      <c r="F390" s="4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  <c r="AA390" s="48"/>
      <c r="AB390" s="48"/>
      <c r="AC390" s="48"/>
    </row>
    <row r="391">
      <c r="A391" s="48"/>
      <c r="B391" s="48"/>
      <c r="C391" s="48"/>
      <c r="D391" s="48"/>
      <c r="E391" s="48"/>
      <c r="F391" s="48"/>
      <c r="G391" s="48"/>
      <c r="H391" s="48"/>
      <c r="I391" s="48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  <c r="Z391" s="48"/>
      <c r="AA391" s="48"/>
      <c r="AB391" s="48"/>
      <c r="AC391" s="48"/>
    </row>
    <row r="392">
      <c r="A392" s="48"/>
      <c r="B392" s="48"/>
      <c r="C392" s="48"/>
      <c r="D392" s="48"/>
      <c r="E392" s="48"/>
      <c r="F392" s="48"/>
      <c r="G392" s="48"/>
      <c r="H392" s="48"/>
      <c r="I392" s="48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  <c r="Z392" s="48"/>
      <c r="AA392" s="48"/>
      <c r="AB392" s="48"/>
      <c r="AC392" s="48"/>
    </row>
    <row r="393">
      <c r="A393" s="48"/>
      <c r="B393" s="48"/>
      <c r="C393" s="48"/>
      <c r="D393" s="48"/>
      <c r="E393" s="48"/>
      <c r="F393" s="48"/>
      <c r="G393" s="48"/>
      <c r="H393" s="48"/>
      <c r="I393" s="48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  <c r="Z393" s="48"/>
      <c r="AA393" s="48"/>
      <c r="AB393" s="48"/>
      <c r="AC393" s="48"/>
    </row>
    <row r="394">
      <c r="A394" s="48"/>
      <c r="B394" s="48"/>
      <c r="C394" s="48"/>
      <c r="D394" s="48"/>
      <c r="E394" s="48"/>
      <c r="F394" s="48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  <c r="AA394" s="48"/>
      <c r="AB394" s="48"/>
      <c r="AC394" s="48"/>
    </row>
    <row r="395">
      <c r="A395" s="48"/>
      <c r="B395" s="48"/>
      <c r="C395" s="48"/>
      <c r="D395" s="48"/>
      <c r="E395" s="48"/>
      <c r="F395" s="4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  <c r="AA395" s="48"/>
      <c r="AB395" s="48"/>
      <c r="AC395" s="48"/>
    </row>
    <row r="396">
      <c r="A396" s="48"/>
      <c r="B396" s="48"/>
      <c r="C396" s="48"/>
      <c r="D396" s="48"/>
      <c r="E396" s="48"/>
      <c r="F396" s="4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  <c r="Z396" s="48"/>
      <c r="AA396" s="48"/>
      <c r="AB396" s="48"/>
      <c r="AC396" s="48"/>
    </row>
    <row r="397">
      <c r="A397" s="48"/>
      <c r="B397" s="48"/>
      <c r="C397" s="48"/>
      <c r="D397" s="48"/>
      <c r="E397" s="48"/>
      <c r="F397" s="48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  <c r="AA397" s="48"/>
      <c r="AB397" s="48"/>
      <c r="AC397" s="48"/>
    </row>
    <row r="398">
      <c r="A398" s="48"/>
      <c r="B398" s="48"/>
      <c r="C398" s="48"/>
      <c r="D398" s="48"/>
      <c r="E398" s="48"/>
      <c r="F398" s="4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  <c r="Z398" s="48"/>
      <c r="AA398" s="48"/>
      <c r="AB398" s="48"/>
      <c r="AC398" s="48"/>
    </row>
    <row r="399">
      <c r="A399" s="48"/>
      <c r="B399" s="48"/>
      <c r="C399" s="48"/>
      <c r="D399" s="48"/>
      <c r="E399" s="48"/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  <c r="Z399" s="48"/>
      <c r="AA399" s="48"/>
      <c r="AB399" s="48"/>
      <c r="AC399" s="48"/>
    </row>
    <row r="400">
      <c r="A400" s="48"/>
      <c r="B400" s="48"/>
      <c r="C400" s="48"/>
      <c r="D400" s="48"/>
      <c r="E400" s="48"/>
      <c r="F400" s="4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  <c r="Z400" s="48"/>
      <c r="AA400" s="48"/>
      <c r="AB400" s="48"/>
      <c r="AC400" s="48"/>
    </row>
    <row r="401">
      <c r="A401" s="48"/>
      <c r="B401" s="48"/>
      <c r="C401" s="48"/>
      <c r="D401" s="48"/>
      <c r="E401" s="48"/>
      <c r="F401" s="4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  <c r="Z401" s="48"/>
      <c r="AA401" s="48"/>
      <c r="AB401" s="48"/>
      <c r="AC401" s="48"/>
    </row>
    <row r="402">
      <c r="A402" s="48"/>
      <c r="B402" s="48"/>
      <c r="C402" s="48"/>
      <c r="D402" s="48"/>
      <c r="E402" s="48"/>
      <c r="F402" s="4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  <c r="Z402" s="48"/>
      <c r="AA402" s="48"/>
      <c r="AB402" s="48"/>
      <c r="AC402" s="48"/>
    </row>
    <row r="403">
      <c r="A403" s="48"/>
      <c r="B403" s="48"/>
      <c r="C403" s="48"/>
      <c r="D403" s="48"/>
      <c r="E403" s="48"/>
      <c r="F403" s="4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  <c r="AA403" s="48"/>
      <c r="AB403" s="48"/>
      <c r="AC403" s="48"/>
    </row>
    <row r="404">
      <c r="A404" s="48"/>
      <c r="B404" s="48"/>
      <c r="C404" s="48"/>
      <c r="D404" s="48"/>
      <c r="E404" s="48"/>
      <c r="F404" s="48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  <c r="Z404" s="48"/>
      <c r="AA404" s="48"/>
      <c r="AB404" s="48"/>
      <c r="AC404" s="48"/>
    </row>
    <row r="405">
      <c r="A405" s="48"/>
      <c r="B405" s="48"/>
      <c r="C405" s="48"/>
      <c r="D405" s="48"/>
      <c r="E405" s="48"/>
      <c r="F405" s="4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  <c r="AA405" s="48"/>
      <c r="AB405" s="48"/>
      <c r="AC405" s="48"/>
    </row>
    <row r="406">
      <c r="A406" s="48"/>
      <c r="B406" s="48"/>
      <c r="C406" s="48"/>
      <c r="D406" s="48"/>
      <c r="E406" s="48"/>
      <c r="F406" s="48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  <c r="Z406" s="48"/>
      <c r="AA406" s="48"/>
      <c r="AB406" s="48"/>
      <c r="AC406" s="48"/>
    </row>
    <row r="407">
      <c r="A407" s="48"/>
      <c r="B407" s="48"/>
      <c r="C407" s="48"/>
      <c r="D407" s="48"/>
      <c r="E407" s="48"/>
      <c r="F407" s="4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  <c r="AA407" s="48"/>
      <c r="AB407" s="48"/>
      <c r="AC407" s="48"/>
    </row>
    <row r="408">
      <c r="A408" s="48"/>
      <c r="B408" s="48"/>
      <c r="C408" s="48"/>
      <c r="D408" s="48"/>
      <c r="E408" s="48"/>
      <c r="F408" s="48"/>
      <c r="G408" s="48"/>
      <c r="H408" s="48"/>
      <c r="I408" s="48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  <c r="Z408" s="48"/>
      <c r="AA408" s="48"/>
      <c r="AB408" s="48"/>
      <c r="AC408" s="48"/>
    </row>
    <row r="409">
      <c r="A409" s="48"/>
      <c r="B409" s="48"/>
      <c r="C409" s="48"/>
      <c r="D409" s="48"/>
      <c r="E409" s="48"/>
      <c r="F409" s="48"/>
      <c r="G409" s="48"/>
      <c r="H409" s="48"/>
      <c r="I409" s="48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  <c r="Z409" s="48"/>
      <c r="AA409" s="48"/>
      <c r="AB409" s="48"/>
      <c r="AC409" s="48"/>
    </row>
    <row r="410">
      <c r="A410" s="48"/>
      <c r="B410" s="48"/>
      <c r="C410" s="48"/>
      <c r="D410" s="48"/>
      <c r="E410" s="48"/>
      <c r="F410" s="48"/>
      <c r="G410" s="48"/>
      <c r="H410" s="48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  <c r="Z410" s="48"/>
      <c r="AA410" s="48"/>
      <c r="AB410" s="48"/>
      <c r="AC410" s="48"/>
    </row>
    <row r="411">
      <c r="A411" s="48"/>
      <c r="B411" s="48"/>
      <c r="C411" s="48"/>
      <c r="D411" s="48"/>
      <c r="E411" s="48"/>
      <c r="F411" s="48"/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  <c r="Z411" s="48"/>
      <c r="AA411" s="48"/>
      <c r="AB411" s="48"/>
      <c r="AC411" s="48"/>
    </row>
    <row r="412">
      <c r="A412" s="48"/>
      <c r="B412" s="48"/>
      <c r="C412" s="48"/>
      <c r="D412" s="48"/>
      <c r="E412" s="48"/>
      <c r="F412" s="48"/>
      <c r="G412" s="48"/>
      <c r="H412" s="48"/>
      <c r="I412" s="48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  <c r="Z412" s="48"/>
      <c r="AA412" s="48"/>
      <c r="AB412" s="48"/>
      <c r="AC412" s="48"/>
    </row>
    <row r="413">
      <c r="A413" s="48"/>
      <c r="B413" s="48"/>
      <c r="C413" s="48"/>
      <c r="D413" s="48"/>
      <c r="E413" s="48"/>
      <c r="F413" s="48"/>
      <c r="G413" s="48"/>
      <c r="H413" s="48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  <c r="Z413" s="48"/>
      <c r="AA413" s="48"/>
      <c r="AB413" s="48"/>
      <c r="AC413" s="48"/>
    </row>
    <row r="414">
      <c r="A414" s="48"/>
      <c r="B414" s="48"/>
      <c r="C414" s="48"/>
      <c r="D414" s="48"/>
      <c r="E414" s="48"/>
      <c r="F414" s="48"/>
      <c r="G414" s="48"/>
      <c r="H414" s="48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  <c r="Z414" s="48"/>
      <c r="AA414" s="48"/>
      <c r="AB414" s="48"/>
      <c r="AC414" s="48"/>
    </row>
    <row r="415">
      <c r="A415" s="48"/>
      <c r="B415" s="48"/>
      <c r="C415" s="48"/>
      <c r="D415" s="48"/>
      <c r="E415" s="48"/>
      <c r="F415" s="48"/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  <c r="Z415" s="48"/>
      <c r="AA415" s="48"/>
      <c r="AB415" s="48"/>
      <c r="AC415" s="48"/>
    </row>
    <row r="416">
      <c r="A416" s="48"/>
      <c r="B416" s="48"/>
      <c r="C416" s="48"/>
      <c r="D416" s="48"/>
      <c r="E416" s="48"/>
      <c r="F416" s="48"/>
      <c r="G416" s="48"/>
      <c r="H416" s="48"/>
      <c r="I416" s="48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  <c r="Z416" s="48"/>
      <c r="AA416" s="48"/>
      <c r="AB416" s="48"/>
      <c r="AC416" s="48"/>
    </row>
    <row r="417">
      <c r="A417" s="48"/>
      <c r="B417" s="48"/>
      <c r="C417" s="48"/>
      <c r="D417" s="48"/>
      <c r="E417" s="48"/>
      <c r="F417" s="48"/>
      <c r="G417" s="48"/>
      <c r="H417" s="48"/>
      <c r="I417" s="48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  <c r="Z417" s="48"/>
      <c r="AA417" s="48"/>
      <c r="AB417" s="48"/>
      <c r="AC417" s="48"/>
    </row>
    <row r="418">
      <c r="A418" s="48"/>
      <c r="B418" s="48"/>
      <c r="C418" s="48"/>
      <c r="D418" s="48"/>
      <c r="E418" s="48"/>
      <c r="F418" s="48"/>
      <c r="G418" s="48"/>
      <c r="H418" s="48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  <c r="AA418" s="48"/>
      <c r="AB418" s="48"/>
      <c r="AC418" s="48"/>
    </row>
    <row r="419">
      <c r="A419" s="48"/>
      <c r="B419" s="48"/>
      <c r="C419" s="48"/>
      <c r="D419" s="48"/>
      <c r="E419" s="48"/>
      <c r="F419" s="48"/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  <c r="AA419" s="48"/>
      <c r="AB419" s="48"/>
      <c r="AC419" s="48"/>
    </row>
    <row r="420">
      <c r="A420" s="48"/>
      <c r="B420" s="48"/>
      <c r="C420" s="48"/>
      <c r="D420" s="48"/>
      <c r="E420" s="48"/>
      <c r="F420" s="48"/>
      <c r="G420" s="48"/>
      <c r="H420" s="48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  <c r="Z420" s="48"/>
      <c r="AA420" s="48"/>
      <c r="AB420" s="48"/>
      <c r="AC420" s="48"/>
    </row>
    <row r="421">
      <c r="A421" s="48"/>
      <c r="B421" s="48"/>
      <c r="C421" s="48"/>
      <c r="D421" s="48"/>
      <c r="E421" s="48"/>
      <c r="F421" s="48"/>
      <c r="G421" s="48"/>
      <c r="H421" s="48"/>
      <c r="I421" s="48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  <c r="Z421" s="48"/>
      <c r="AA421" s="48"/>
      <c r="AB421" s="48"/>
      <c r="AC421" s="48"/>
    </row>
    <row r="422">
      <c r="A422" s="48"/>
      <c r="B422" s="48"/>
      <c r="C422" s="48"/>
      <c r="D422" s="48"/>
      <c r="E422" s="48"/>
      <c r="F422" s="48"/>
      <c r="G422" s="48"/>
      <c r="H422" s="48"/>
      <c r="I422" s="48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  <c r="Z422" s="48"/>
      <c r="AA422" s="48"/>
      <c r="AB422" s="48"/>
      <c r="AC422" s="48"/>
    </row>
    <row r="423">
      <c r="A423" s="48"/>
      <c r="B423" s="48"/>
      <c r="C423" s="48"/>
      <c r="D423" s="48"/>
      <c r="E423" s="48"/>
      <c r="F423" s="48"/>
      <c r="G423" s="48"/>
      <c r="H423" s="48"/>
      <c r="I423" s="48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  <c r="Z423" s="48"/>
      <c r="AA423" s="48"/>
      <c r="AB423" s="48"/>
      <c r="AC423" s="48"/>
    </row>
    <row r="424">
      <c r="A424" s="48"/>
      <c r="B424" s="48"/>
      <c r="C424" s="48"/>
      <c r="D424" s="48"/>
      <c r="E424" s="48"/>
      <c r="F424" s="48"/>
      <c r="G424" s="48"/>
      <c r="H424" s="48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  <c r="Z424" s="48"/>
      <c r="AA424" s="48"/>
      <c r="AB424" s="48"/>
      <c r="AC424" s="48"/>
    </row>
    <row r="425">
      <c r="A425" s="48"/>
      <c r="B425" s="48"/>
      <c r="C425" s="48"/>
      <c r="D425" s="48"/>
      <c r="E425" s="48"/>
      <c r="F425" s="48"/>
      <c r="G425" s="48"/>
      <c r="H425" s="48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  <c r="AA425" s="48"/>
      <c r="AB425" s="48"/>
      <c r="AC425" s="48"/>
    </row>
    <row r="426">
      <c r="A426" s="48"/>
      <c r="B426" s="48"/>
      <c r="C426" s="48"/>
      <c r="D426" s="48"/>
      <c r="E426" s="48"/>
      <c r="F426" s="48"/>
      <c r="G426" s="48"/>
      <c r="H426" s="48"/>
      <c r="I426" s="48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  <c r="Z426" s="48"/>
      <c r="AA426" s="48"/>
      <c r="AB426" s="48"/>
      <c r="AC426" s="48"/>
    </row>
    <row r="427">
      <c r="A427" s="48"/>
      <c r="B427" s="48"/>
      <c r="C427" s="48"/>
      <c r="D427" s="48"/>
      <c r="E427" s="48"/>
      <c r="F427" s="48"/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  <c r="Z427" s="48"/>
      <c r="AA427" s="48"/>
      <c r="AB427" s="48"/>
      <c r="AC427" s="48"/>
    </row>
    <row r="428">
      <c r="A428" s="48"/>
      <c r="B428" s="48"/>
      <c r="C428" s="48"/>
      <c r="D428" s="48"/>
      <c r="E428" s="48"/>
      <c r="F428" s="48"/>
      <c r="G428" s="48"/>
      <c r="H428" s="48"/>
      <c r="I428" s="48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  <c r="Z428" s="48"/>
      <c r="AA428" s="48"/>
      <c r="AB428" s="48"/>
      <c r="AC428" s="48"/>
    </row>
    <row r="429">
      <c r="A429" s="48"/>
      <c r="B429" s="48"/>
      <c r="C429" s="48"/>
      <c r="D429" s="48"/>
      <c r="E429" s="48"/>
      <c r="F429" s="48"/>
      <c r="G429" s="48"/>
      <c r="H429" s="48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  <c r="AA429" s="48"/>
      <c r="AB429" s="48"/>
      <c r="AC429" s="48"/>
    </row>
    <row r="430">
      <c r="A430" s="48"/>
      <c r="B430" s="48"/>
      <c r="C430" s="48"/>
      <c r="D430" s="48"/>
      <c r="E430" s="48"/>
      <c r="F430" s="48"/>
      <c r="G430" s="48"/>
      <c r="H430" s="48"/>
      <c r="I430" s="48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  <c r="Z430" s="48"/>
      <c r="AA430" s="48"/>
      <c r="AB430" s="48"/>
      <c r="AC430" s="48"/>
    </row>
    <row r="431">
      <c r="A431" s="48"/>
      <c r="B431" s="48"/>
      <c r="C431" s="48"/>
      <c r="D431" s="48"/>
      <c r="E431" s="48"/>
      <c r="F431" s="48"/>
      <c r="G431" s="48"/>
      <c r="H431" s="48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  <c r="AA431" s="48"/>
      <c r="AB431" s="48"/>
      <c r="AC431" s="48"/>
    </row>
    <row r="432">
      <c r="A432" s="48"/>
      <c r="B432" s="48"/>
      <c r="C432" s="48"/>
      <c r="D432" s="48"/>
      <c r="E432" s="48"/>
      <c r="F432" s="48"/>
      <c r="G432" s="48"/>
      <c r="H432" s="48"/>
      <c r="I432" s="48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  <c r="Z432" s="48"/>
      <c r="AA432" s="48"/>
      <c r="AB432" s="48"/>
      <c r="AC432" s="48"/>
    </row>
    <row r="433">
      <c r="A433" s="48"/>
      <c r="B433" s="48"/>
      <c r="C433" s="48"/>
      <c r="D433" s="48"/>
      <c r="E433" s="48"/>
      <c r="F433" s="48"/>
      <c r="G433" s="48"/>
      <c r="H433" s="48"/>
      <c r="I433" s="48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  <c r="Z433" s="48"/>
      <c r="AA433" s="48"/>
      <c r="AB433" s="48"/>
      <c r="AC433" s="48"/>
    </row>
    <row r="434">
      <c r="A434" s="48"/>
      <c r="B434" s="48"/>
      <c r="C434" s="48"/>
      <c r="D434" s="48"/>
      <c r="E434" s="48"/>
      <c r="F434" s="48"/>
      <c r="G434" s="48"/>
      <c r="H434" s="48"/>
      <c r="I434" s="48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  <c r="Z434" s="48"/>
      <c r="AA434" s="48"/>
      <c r="AB434" s="48"/>
      <c r="AC434" s="48"/>
    </row>
    <row r="435">
      <c r="A435" s="48"/>
      <c r="B435" s="48"/>
      <c r="C435" s="48"/>
      <c r="D435" s="48"/>
      <c r="E435" s="48"/>
      <c r="F435" s="48"/>
      <c r="G435" s="48"/>
      <c r="H435" s="48"/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  <c r="Z435" s="48"/>
      <c r="AA435" s="48"/>
      <c r="AB435" s="48"/>
      <c r="AC435" s="48"/>
    </row>
    <row r="436">
      <c r="A436" s="48"/>
      <c r="B436" s="48"/>
      <c r="C436" s="48"/>
      <c r="D436" s="48"/>
      <c r="E436" s="48"/>
      <c r="F436" s="48"/>
      <c r="G436" s="48"/>
      <c r="H436" s="48"/>
      <c r="I436" s="48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  <c r="Z436" s="48"/>
      <c r="AA436" s="48"/>
      <c r="AB436" s="48"/>
      <c r="AC436" s="48"/>
    </row>
    <row r="437">
      <c r="A437" s="48"/>
      <c r="B437" s="48"/>
      <c r="C437" s="48"/>
      <c r="D437" s="48"/>
      <c r="E437" s="48"/>
      <c r="F437" s="48"/>
      <c r="G437" s="48"/>
      <c r="H437" s="48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  <c r="Z437" s="48"/>
      <c r="AA437" s="48"/>
      <c r="AB437" s="48"/>
      <c r="AC437" s="48"/>
    </row>
    <row r="438">
      <c r="A438" s="48"/>
      <c r="B438" s="48"/>
      <c r="C438" s="48"/>
      <c r="D438" s="48"/>
      <c r="E438" s="48"/>
      <c r="F438" s="48"/>
      <c r="G438" s="48"/>
      <c r="H438" s="48"/>
      <c r="I438" s="48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  <c r="Z438" s="48"/>
      <c r="AA438" s="48"/>
      <c r="AB438" s="48"/>
      <c r="AC438" s="48"/>
    </row>
    <row r="439">
      <c r="A439" s="48"/>
      <c r="B439" s="48"/>
      <c r="C439" s="48"/>
      <c r="D439" s="48"/>
      <c r="E439" s="48"/>
      <c r="F439" s="48"/>
      <c r="G439" s="48"/>
      <c r="H439" s="48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  <c r="AA439" s="48"/>
      <c r="AB439" s="48"/>
      <c r="AC439" s="48"/>
    </row>
    <row r="440">
      <c r="A440" s="48"/>
      <c r="B440" s="48"/>
      <c r="C440" s="48"/>
      <c r="D440" s="48"/>
      <c r="E440" s="48"/>
      <c r="F440" s="48"/>
      <c r="G440" s="48"/>
      <c r="H440" s="48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  <c r="AA440" s="48"/>
      <c r="AB440" s="48"/>
      <c r="AC440" s="48"/>
    </row>
    <row r="441">
      <c r="A441" s="48"/>
      <c r="B441" s="48"/>
      <c r="C441" s="48"/>
      <c r="D441" s="48"/>
      <c r="E441" s="48"/>
      <c r="F441" s="48"/>
      <c r="G441" s="48"/>
      <c r="H441" s="48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  <c r="Z441" s="48"/>
      <c r="AA441" s="48"/>
      <c r="AB441" s="48"/>
      <c r="AC441" s="48"/>
    </row>
    <row r="442">
      <c r="A442" s="48"/>
      <c r="B442" s="48"/>
      <c r="C442" s="48"/>
      <c r="D442" s="48"/>
      <c r="E442" s="48"/>
      <c r="F442" s="48"/>
      <c r="G442" s="48"/>
      <c r="H442" s="48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  <c r="Z442" s="48"/>
      <c r="AA442" s="48"/>
      <c r="AB442" s="48"/>
      <c r="AC442" s="48"/>
    </row>
    <row r="443">
      <c r="A443" s="48"/>
      <c r="B443" s="48"/>
      <c r="C443" s="48"/>
      <c r="D443" s="48"/>
      <c r="E443" s="48"/>
      <c r="F443" s="48"/>
      <c r="G443" s="48"/>
      <c r="H443" s="48"/>
      <c r="I443" s="48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  <c r="Z443" s="48"/>
      <c r="AA443" s="48"/>
      <c r="AB443" s="48"/>
      <c r="AC443" s="48"/>
    </row>
    <row r="444">
      <c r="A444" s="48"/>
      <c r="B444" s="48"/>
      <c r="C444" s="48"/>
      <c r="D444" s="48"/>
      <c r="E444" s="48"/>
      <c r="F444" s="48"/>
      <c r="G444" s="48"/>
      <c r="H444" s="48"/>
      <c r="I444" s="48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  <c r="Z444" s="48"/>
      <c r="AA444" s="48"/>
      <c r="AB444" s="48"/>
      <c r="AC444" s="48"/>
    </row>
    <row r="445">
      <c r="A445" s="48"/>
      <c r="B445" s="48"/>
      <c r="C445" s="48"/>
      <c r="D445" s="48"/>
      <c r="E445" s="48"/>
      <c r="F445" s="48"/>
      <c r="G445" s="48"/>
      <c r="H445" s="48"/>
      <c r="I445" s="48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  <c r="Z445" s="48"/>
      <c r="AA445" s="48"/>
      <c r="AB445" s="48"/>
      <c r="AC445" s="48"/>
    </row>
    <row r="446">
      <c r="A446" s="48"/>
      <c r="B446" s="48"/>
      <c r="C446" s="48"/>
      <c r="D446" s="48"/>
      <c r="E446" s="48"/>
      <c r="F446" s="48"/>
      <c r="G446" s="48"/>
      <c r="H446" s="48"/>
      <c r="I446" s="48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  <c r="Z446" s="48"/>
      <c r="AA446" s="48"/>
      <c r="AB446" s="48"/>
      <c r="AC446" s="48"/>
    </row>
    <row r="447">
      <c r="A447" s="48"/>
      <c r="B447" s="48"/>
      <c r="C447" s="48"/>
      <c r="D447" s="48"/>
      <c r="E447" s="48"/>
      <c r="F447" s="48"/>
      <c r="G447" s="48"/>
      <c r="H447" s="48"/>
      <c r="I447" s="48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  <c r="Z447" s="48"/>
      <c r="AA447" s="48"/>
      <c r="AB447" s="48"/>
      <c r="AC447" s="48"/>
    </row>
    <row r="448">
      <c r="A448" s="48"/>
      <c r="B448" s="48"/>
      <c r="C448" s="48"/>
      <c r="D448" s="48"/>
      <c r="E448" s="48"/>
      <c r="F448" s="48"/>
      <c r="G448" s="48"/>
      <c r="H448" s="48"/>
      <c r="I448" s="48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  <c r="Z448" s="48"/>
      <c r="AA448" s="48"/>
      <c r="AB448" s="48"/>
      <c r="AC448" s="48"/>
    </row>
    <row r="449">
      <c r="A449" s="48"/>
      <c r="B449" s="48"/>
      <c r="C449" s="48"/>
      <c r="D449" s="48"/>
      <c r="E449" s="48"/>
      <c r="F449" s="48"/>
      <c r="G449" s="48"/>
      <c r="H449" s="48"/>
      <c r="I449" s="48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  <c r="Z449" s="48"/>
      <c r="AA449" s="48"/>
      <c r="AB449" s="48"/>
      <c r="AC449" s="48"/>
    </row>
    <row r="450">
      <c r="A450" s="48"/>
      <c r="B450" s="48"/>
      <c r="C450" s="48"/>
      <c r="D450" s="48"/>
      <c r="E450" s="48"/>
      <c r="F450" s="48"/>
      <c r="G450" s="48"/>
      <c r="H450" s="48"/>
      <c r="I450" s="48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  <c r="Z450" s="48"/>
      <c r="AA450" s="48"/>
      <c r="AB450" s="48"/>
      <c r="AC450" s="48"/>
    </row>
    <row r="451">
      <c r="A451" s="48"/>
      <c r="B451" s="48"/>
      <c r="C451" s="48"/>
      <c r="D451" s="48"/>
      <c r="E451" s="48"/>
      <c r="F451" s="48"/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  <c r="Z451" s="48"/>
      <c r="AA451" s="48"/>
      <c r="AB451" s="48"/>
      <c r="AC451" s="48"/>
    </row>
    <row r="452">
      <c r="A452" s="48"/>
      <c r="B452" s="48"/>
      <c r="C452" s="48"/>
      <c r="D452" s="48"/>
      <c r="E452" s="48"/>
      <c r="F452" s="48"/>
      <c r="G452" s="48"/>
      <c r="H452" s="48"/>
      <c r="I452" s="48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  <c r="Z452" s="48"/>
      <c r="AA452" s="48"/>
      <c r="AB452" s="48"/>
      <c r="AC452" s="48"/>
    </row>
    <row r="453">
      <c r="A453" s="48"/>
      <c r="B453" s="48"/>
      <c r="C453" s="48"/>
      <c r="D453" s="48"/>
      <c r="E453" s="48"/>
      <c r="F453" s="48"/>
      <c r="G453" s="48"/>
      <c r="H453" s="48"/>
      <c r="I453" s="48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  <c r="Z453" s="48"/>
      <c r="AA453" s="48"/>
      <c r="AB453" s="48"/>
      <c r="AC453" s="48"/>
    </row>
    <row r="454">
      <c r="A454" s="48"/>
      <c r="B454" s="48"/>
      <c r="C454" s="48"/>
      <c r="D454" s="48"/>
      <c r="E454" s="48"/>
      <c r="F454" s="48"/>
      <c r="G454" s="48"/>
      <c r="H454" s="48"/>
      <c r="I454" s="48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  <c r="Z454" s="48"/>
      <c r="AA454" s="48"/>
      <c r="AB454" s="48"/>
      <c r="AC454" s="48"/>
    </row>
    <row r="455">
      <c r="A455" s="48"/>
      <c r="B455" s="48"/>
      <c r="C455" s="48"/>
      <c r="D455" s="48"/>
      <c r="E455" s="48"/>
      <c r="F455" s="48"/>
      <c r="G455" s="48"/>
      <c r="H455" s="48"/>
      <c r="I455" s="48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  <c r="Z455" s="48"/>
      <c r="AA455" s="48"/>
      <c r="AB455" s="48"/>
      <c r="AC455" s="48"/>
    </row>
    <row r="456">
      <c r="A456" s="48"/>
      <c r="B456" s="48"/>
      <c r="C456" s="48"/>
      <c r="D456" s="48"/>
      <c r="E456" s="48"/>
      <c r="F456" s="48"/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  <c r="AA456" s="48"/>
      <c r="AB456" s="48"/>
      <c r="AC456" s="48"/>
    </row>
    <row r="457">
      <c r="A457" s="48"/>
      <c r="B457" s="48"/>
      <c r="C457" s="48"/>
      <c r="D457" s="48"/>
      <c r="E457" s="48"/>
      <c r="F457" s="48"/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  <c r="AA457" s="48"/>
      <c r="AB457" s="48"/>
      <c r="AC457" s="48"/>
    </row>
    <row r="458">
      <c r="A458" s="48"/>
      <c r="B458" s="48"/>
      <c r="C458" s="48"/>
      <c r="D458" s="48"/>
      <c r="E458" s="48"/>
      <c r="F458" s="48"/>
      <c r="G458" s="48"/>
      <c r="H458" s="48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  <c r="AA458" s="48"/>
      <c r="AB458" s="48"/>
      <c r="AC458" s="48"/>
    </row>
    <row r="459">
      <c r="A459" s="48"/>
      <c r="B459" s="48"/>
      <c r="C459" s="48"/>
      <c r="D459" s="48"/>
      <c r="E459" s="48"/>
      <c r="F459" s="48"/>
      <c r="G459" s="48"/>
      <c r="H459" s="48"/>
      <c r="I459" s="48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  <c r="Z459" s="48"/>
      <c r="AA459" s="48"/>
      <c r="AB459" s="48"/>
      <c r="AC459" s="48"/>
    </row>
    <row r="460">
      <c r="A460" s="48"/>
      <c r="B460" s="48"/>
      <c r="C460" s="48"/>
      <c r="D460" s="48"/>
      <c r="E460" s="48"/>
      <c r="F460" s="48"/>
      <c r="G460" s="48"/>
      <c r="H460" s="48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  <c r="Z460" s="48"/>
      <c r="AA460" s="48"/>
      <c r="AB460" s="48"/>
      <c r="AC460" s="48"/>
    </row>
    <row r="461">
      <c r="A461" s="48"/>
      <c r="B461" s="48"/>
      <c r="C461" s="48"/>
      <c r="D461" s="48"/>
      <c r="E461" s="48"/>
      <c r="F461" s="48"/>
      <c r="G461" s="48"/>
      <c r="H461" s="48"/>
      <c r="I461" s="48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  <c r="Z461" s="48"/>
      <c r="AA461" s="48"/>
      <c r="AB461" s="48"/>
      <c r="AC461" s="48"/>
    </row>
    <row r="462">
      <c r="A462" s="48"/>
      <c r="B462" s="48"/>
      <c r="C462" s="48"/>
      <c r="D462" s="48"/>
      <c r="E462" s="48"/>
      <c r="F462" s="48"/>
      <c r="G462" s="48"/>
      <c r="H462" s="48"/>
      <c r="I462" s="48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  <c r="AA462" s="48"/>
      <c r="AB462" s="48"/>
      <c r="AC462" s="48"/>
    </row>
    <row r="463">
      <c r="A463" s="48"/>
      <c r="B463" s="48"/>
      <c r="C463" s="48"/>
      <c r="D463" s="48"/>
      <c r="E463" s="48"/>
      <c r="F463" s="48"/>
      <c r="G463" s="48"/>
      <c r="H463" s="48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  <c r="AA463" s="48"/>
      <c r="AB463" s="48"/>
      <c r="AC463" s="48"/>
    </row>
    <row r="464">
      <c r="A464" s="48"/>
      <c r="B464" s="48"/>
      <c r="C464" s="48"/>
      <c r="D464" s="48"/>
      <c r="E464" s="48"/>
      <c r="F464" s="48"/>
      <c r="G464" s="48"/>
      <c r="H464" s="48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  <c r="AA464" s="48"/>
      <c r="AB464" s="48"/>
      <c r="AC464" s="48"/>
    </row>
    <row r="465">
      <c r="A465" s="48"/>
      <c r="B465" s="48"/>
      <c r="C465" s="48"/>
      <c r="D465" s="48"/>
      <c r="E465" s="48"/>
      <c r="F465" s="48"/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  <c r="AA465" s="48"/>
      <c r="AB465" s="48"/>
      <c r="AC465" s="48"/>
    </row>
    <row r="466">
      <c r="A466" s="48"/>
      <c r="B466" s="48"/>
      <c r="C466" s="48"/>
      <c r="D466" s="48"/>
      <c r="E466" s="48"/>
      <c r="F466" s="48"/>
      <c r="G466" s="48"/>
      <c r="H466" s="48"/>
      <c r="I466" s="48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  <c r="Z466" s="48"/>
      <c r="AA466" s="48"/>
      <c r="AB466" s="48"/>
      <c r="AC466" s="48"/>
    </row>
    <row r="467">
      <c r="A467" s="48"/>
      <c r="B467" s="48"/>
      <c r="C467" s="48"/>
      <c r="D467" s="48"/>
      <c r="E467" s="48"/>
      <c r="F467" s="48"/>
      <c r="G467" s="48"/>
      <c r="H467" s="48"/>
      <c r="I467" s="48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  <c r="Z467" s="48"/>
      <c r="AA467" s="48"/>
      <c r="AB467" s="48"/>
      <c r="AC467" s="48"/>
    </row>
    <row r="468">
      <c r="A468" s="48"/>
      <c r="B468" s="48"/>
      <c r="C468" s="48"/>
      <c r="D468" s="48"/>
      <c r="E468" s="48"/>
      <c r="F468" s="48"/>
      <c r="G468" s="48"/>
      <c r="H468" s="48"/>
      <c r="I468" s="48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  <c r="Z468" s="48"/>
      <c r="AA468" s="48"/>
      <c r="AB468" s="48"/>
      <c r="AC468" s="48"/>
    </row>
    <row r="469">
      <c r="A469" s="48"/>
      <c r="B469" s="48"/>
      <c r="C469" s="48"/>
      <c r="D469" s="48"/>
      <c r="E469" s="48"/>
      <c r="F469" s="48"/>
      <c r="G469" s="48"/>
      <c r="H469" s="48"/>
      <c r="I469" s="48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  <c r="Z469" s="48"/>
      <c r="AA469" s="48"/>
      <c r="AB469" s="48"/>
      <c r="AC469" s="48"/>
    </row>
    <row r="470">
      <c r="A470" s="48"/>
      <c r="B470" s="48"/>
      <c r="C470" s="48"/>
      <c r="D470" s="48"/>
      <c r="E470" s="48"/>
      <c r="F470" s="48"/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  <c r="Z470" s="48"/>
      <c r="AA470" s="48"/>
      <c r="AB470" s="48"/>
      <c r="AC470" s="48"/>
    </row>
    <row r="471">
      <c r="A471" s="48"/>
      <c r="B471" s="48"/>
      <c r="C471" s="48"/>
      <c r="D471" s="48"/>
      <c r="E471" s="48"/>
      <c r="F471" s="48"/>
      <c r="G471" s="48"/>
      <c r="H471" s="48"/>
      <c r="I471" s="48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  <c r="Z471" s="48"/>
      <c r="AA471" s="48"/>
      <c r="AB471" s="48"/>
      <c r="AC471" s="48"/>
    </row>
    <row r="472">
      <c r="A472" s="48"/>
      <c r="B472" s="48"/>
      <c r="C472" s="48"/>
      <c r="D472" s="48"/>
      <c r="E472" s="48"/>
      <c r="F472" s="48"/>
      <c r="G472" s="48"/>
      <c r="H472" s="48"/>
      <c r="I472" s="48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  <c r="Z472" s="48"/>
      <c r="AA472" s="48"/>
      <c r="AB472" s="48"/>
      <c r="AC472" s="48"/>
    </row>
    <row r="473">
      <c r="A473" s="48"/>
      <c r="B473" s="48"/>
      <c r="C473" s="48"/>
      <c r="D473" s="48"/>
      <c r="E473" s="48"/>
      <c r="F473" s="48"/>
      <c r="G473" s="48"/>
      <c r="H473" s="48"/>
      <c r="I473" s="48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  <c r="Z473" s="48"/>
      <c r="AA473" s="48"/>
      <c r="AB473" s="48"/>
      <c r="AC473" s="48"/>
    </row>
    <row r="474">
      <c r="A474" s="48"/>
      <c r="B474" s="48"/>
      <c r="C474" s="48"/>
      <c r="D474" s="48"/>
      <c r="E474" s="48"/>
      <c r="F474" s="48"/>
      <c r="G474" s="48"/>
      <c r="H474" s="48"/>
      <c r="I474" s="48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  <c r="Z474" s="48"/>
      <c r="AA474" s="48"/>
      <c r="AB474" s="48"/>
      <c r="AC474" s="48"/>
    </row>
    <row r="475">
      <c r="A475" s="48"/>
      <c r="B475" s="48"/>
      <c r="C475" s="48"/>
      <c r="D475" s="48"/>
      <c r="E475" s="48"/>
      <c r="F475" s="48"/>
      <c r="G475" s="48"/>
      <c r="H475" s="48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  <c r="Z475" s="48"/>
      <c r="AA475" s="48"/>
      <c r="AB475" s="48"/>
      <c r="AC475" s="48"/>
    </row>
    <row r="476">
      <c r="A476" s="48"/>
      <c r="B476" s="48"/>
      <c r="C476" s="48"/>
      <c r="D476" s="48"/>
      <c r="E476" s="48"/>
      <c r="F476" s="48"/>
      <c r="G476" s="48"/>
      <c r="H476" s="48"/>
      <c r="I476" s="48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  <c r="Z476" s="48"/>
      <c r="AA476" s="48"/>
      <c r="AB476" s="48"/>
      <c r="AC476" s="48"/>
    </row>
    <row r="477">
      <c r="A477" s="48"/>
      <c r="B477" s="48"/>
      <c r="C477" s="48"/>
      <c r="D477" s="48"/>
      <c r="E477" s="48"/>
      <c r="F477" s="48"/>
      <c r="G477" s="48"/>
      <c r="H477" s="48"/>
      <c r="I477" s="48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  <c r="Z477" s="48"/>
      <c r="AA477" s="48"/>
      <c r="AB477" s="48"/>
      <c r="AC477" s="48"/>
    </row>
    <row r="478">
      <c r="A478" s="48"/>
      <c r="B478" s="48"/>
      <c r="C478" s="48"/>
      <c r="D478" s="48"/>
      <c r="E478" s="48"/>
      <c r="F478" s="48"/>
      <c r="G478" s="48"/>
      <c r="H478" s="48"/>
      <c r="I478" s="48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  <c r="Z478" s="48"/>
      <c r="AA478" s="48"/>
      <c r="AB478" s="48"/>
      <c r="AC478" s="48"/>
    </row>
    <row r="479">
      <c r="A479" s="48"/>
      <c r="B479" s="48"/>
      <c r="C479" s="48"/>
      <c r="D479" s="48"/>
      <c r="E479" s="48"/>
      <c r="F479" s="48"/>
      <c r="G479" s="48"/>
      <c r="H479" s="48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  <c r="Z479" s="48"/>
      <c r="AA479" s="48"/>
      <c r="AB479" s="48"/>
      <c r="AC479" s="48"/>
    </row>
    <row r="480">
      <c r="A480" s="48"/>
      <c r="B480" s="48"/>
      <c r="C480" s="48"/>
      <c r="D480" s="48"/>
      <c r="E480" s="48"/>
      <c r="F480" s="48"/>
      <c r="G480" s="48"/>
      <c r="H480" s="48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  <c r="Z480" s="48"/>
      <c r="AA480" s="48"/>
      <c r="AB480" s="48"/>
      <c r="AC480" s="48"/>
    </row>
    <row r="481">
      <c r="A481" s="48"/>
      <c r="B481" s="48"/>
      <c r="C481" s="48"/>
      <c r="D481" s="48"/>
      <c r="E481" s="48"/>
      <c r="F481" s="48"/>
      <c r="G481" s="48"/>
      <c r="H481" s="48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  <c r="Z481" s="48"/>
      <c r="AA481" s="48"/>
      <c r="AB481" s="48"/>
      <c r="AC481" s="48"/>
    </row>
    <row r="482">
      <c r="A482" s="48"/>
      <c r="B482" s="48"/>
      <c r="C482" s="48"/>
      <c r="D482" s="48"/>
      <c r="E482" s="48"/>
      <c r="F482" s="48"/>
      <c r="G482" s="48"/>
      <c r="H482" s="48"/>
      <c r="I482" s="48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  <c r="Z482" s="48"/>
      <c r="AA482" s="48"/>
      <c r="AB482" s="48"/>
      <c r="AC482" s="48"/>
    </row>
    <row r="483">
      <c r="A483" s="48"/>
      <c r="B483" s="48"/>
      <c r="C483" s="48"/>
      <c r="D483" s="48"/>
      <c r="E483" s="48"/>
      <c r="F483" s="48"/>
      <c r="G483" s="48"/>
      <c r="H483" s="48"/>
      <c r="I483" s="48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  <c r="Z483" s="48"/>
      <c r="AA483" s="48"/>
      <c r="AB483" s="48"/>
      <c r="AC483" s="48"/>
    </row>
    <row r="484">
      <c r="A484" s="48"/>
      <c r="B484" s="48"/>
      <c r="C484" s="48"/>
      <c r="D484" s="48"/>
      <c r="E484" s="48"/>
      <c r="F484" s="48"/>
      <c r="G484" s="48"/>
      <c r="H484" s="48"/>
      <c r="I484" s="48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  <c r="Z484" s="48"/>
      <c r="AA484" s="48"/>
      <c r="AB484" s="48"/>
      <c r="AC484" s="48"/>
    </row>
    <row r="485">
      <c r="A485" s="48"/>
      <c r="B485" s="48"/>
      <c r="C485" s="48"/>
      <c r="D485" s="48"/>
      <c r="E485" s="48"/>
      <c r="F485" s="48"/>
      <c r="G485" s="48"/>
      <c r="H485" s="48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  <c r="Z485" s="48"/>
      <c r="AA485" s="48"/>
      <c r="AB485" s="48"/>
      <c r="AC485" s="48"/>
    </row>
    <row r="486">
      <c r="A486" s="48"/>
      <c r="B486" s="48"/>
      <c r="C486" s="48"/>
      <c r="D486" s="48"/>
      <c r="E486" s="48"/>
      <c r="F486" s="48"/>
      <c r="G486" s="48"/>
      <c r="H486" s="48"/>
      <c r="I486" s="48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  <c r="Z486" s="48"/>
      <c r="AA486" s="48"/>
      <c r="AB486" s="48"/>
      <c r="AC486" s="48"/>
    </row>
    <row r="487">
      <c r="A487" s="48"/>
      <c r="B487" s="48"/>
      <c r="C487" s="48"/>
      <c r="D487" s="48"/>
      <c r="E487" s="48"/>
      <c r="F487" s="48"/>
      <c r="G487" s="48"/>
      <c r="H487" s="48"/>
      <c r="I487" s="48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  <c r="Z487" s="48"/>
      <c r="AA487" s="48"/>
      <c r="AB487" s="48"/>
      <c r="AC487" s="48"/>
    </row>
    <row r="488">
      <c r="A488" s="48"/>
      <c r="B488" s="48"/>
      <c r="C488" s="48"/>
      <c r="D488" s="48"/>
      <c r="E488" s="48"/>
      <c r="F488" s="48"/>
      <c r="G488" s="48"/>
      <c r="H488" s="48"/>
      <c r="I488" s="48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  <c r="Z488" s="48"/>
      <c r="AA488" s="48"/>
      <c r="AB488" s="48"/>
      <c r="AC488" s="48"/>
    </row>
    <row r="489">
      <c r="A489" s="48"/>
      <c r="B489" s="48"/>
      <c r="C489" s="48"/>
      <c r="D489" s="48"/>
      <c r="E489" s="48"/>
      <c r="F489" s="48"/>
      <c r="G489" s="48"/>
      <c r="H489" s="48"/>
      <c r="I489" s="48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  <c r="AA489" s="48"/>
      <c r="AB489" s="48"/>
      <c r="AC489" s="48"/>
    </row>
    <row r="490">
      <c r="A490" s="48"/>
      <c r="B490" s="48"/>
      <c r="C490" s="48"/>
      <c r="D490" s="48"/>
      <c r="E490" s="48"/>
      <c r="F490" s="48"/>
      <c r="G490" s="48"/>
      <c r="H490" s="48"/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  <c r="Z490" s="48"/>
      <c r="AA490" s="48"/>
      <c r="AB490" s="48"/>
      <c r="AC490" s="48"/>
    </row>
    <row r="491">
      <c r="A491" s="48"/>
      <c r="B491" s="48"/>
      <c r="C491" s="48"/>
      <c r="D491" s="48"/>
      <c r="E491" s="48"/>
      <c r="F491" s="48"/>
      <c r="G491" s="48"/>
      <c r="H491" s="48"/>
      <c r="I491" s="48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  <c r="Z491" s="48"/>
      <c r="AA491" s="48"/>
      <c r="AB491" s="48"/>
      <c r="AC491" s="48"/>
    </row>
    <row r="492">
      <c r="A492" s="48"/>
      <c r="B492" s="48"/>
      <c r="C492" s="48"/>
      <c r="D492" s="48"/>
      <c r="E492" s="48"/>
      <c r="F492" s="48"/>
      <c r="G492" s="48"/>
      <c r="H492" s="48"/>
      <c r="I492" s="48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  <c r="Z492" s="48"/>
      <c r="AA492" s="48"/>
      <c r="AB492" s="48"/>
      <c r="AC492" s="48"/>
    </row>
    <row r="493">
      <c r="A493" s="48"/>
      <c r="B493" s="48"/>
      <c r="C493" s="48"/>
      <c r="D493" s="48"/>
      <c r="E493" s="48"/>
      <c r="F493" s="48"/>
      <c r="G493" s="48"/>
      <c r="H493" s="48"/>
      <c r="I493" s="48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  <c r="Z493" s="48"/>
      <c r="AA493" s="48"/>
      <c r="AB493" s="48"/>
      <c r="AC493" s="48"/>
    </row>
    <row r="494">
      <c r="A494" s="48"/>
      <c r="B494" s="48"/>
      <c r="C494" s="48"/>
      <c r="D494" s="48"/>
      <c r="E494" s="48"/>
      <c r="F494" s="48"/>
      <c r="G494" s="48"/>
      <c r="H494" s="48"/>
      <c r="I494" s="48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  <c r="Z494" s="48"/>
      <c r="AA494" s="48"/>
      <c r="AB494" s="48"/>
      <c r="AC494" s="48"/>
    </row>
    <row r="495">
      <c r="A495" s="48"/>
      <c r="B495" s="48"/>
      <c r="C495" s="48"/>
      <c r="D495" s="48"/>
      <c r="E495" s="48"/>
      <c r="F495" s="48"/>
      <c r="G495" s="48"/>
      <c r="H495" s="48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  <c r="Z495" s="48"/>
      <c r="AA495" s="48"/>
      <c r="AB495" s="48"/>
      <c r="AC495" s="48"/>
    </row>
    <row r="496">
      <c r="A496" s="48"/>
      <c r="B496" s="48"/>
      <c r="C496" s="48"/>
      <c r="D496" s="48"/>
      <c r="E496" s="48"/>
      <c r="F496" s="48"/>
      <c r="G496" s="48"/>
      <c r="H496" s="48"/>
      <c r="I496" s="48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  <c r="Z496" s="48"/>
      <c r="AA496" s="48"/>
      <c r="AB496" s="48"/>
      <c r="AC496" s="48"/>
    </row>
    <row r="497">
      <c r="A497" s="48"/>
      <c r="B497" s="48"/>
      <c r="C497" s="48"/>
      <c r="D497" s="48"/>
      <c r="E497" s="48"/>
      <c r="F497" s="48"/>
      <c r="G497" s="48"/>
      <c r="H497" s="48"/>
      <c r="I497" s="48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  <c r="Z497" s="48"/>
      <c r="AA497" s="48"/>
      <c r="AB497" s="48"/>
      <c r="AC497" s="48"/>
    </row>
    <row r="498">
      <c r="A498" s="48"/>
      <c r="B498" s="48"/>
      <c r="C498" s="48"/>
      <c r="D498" s="48"/>
      <c r="E498" s="48"/>
      <c r="F498" s="48"/>
      <c r="G498" s="48"/>
      <c r="H498" s="48"/>
      <c r="I498" s="48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  <c r="Z498" s="48"/>
      <c r="AA498" s="48"/>
      <c r="AB498" s="48"/>
      <c r="AC498" s="48"/>
    </row>
    <row r="499">
      <c r="A499" s="48"/>
      <c r="B499" s="48"/>
      <c r="C499" s="48"/>
      <c r="D499" s="48"/>
      <c r="E499" s="48"/>
      <c r="F499" s="48"/>
      <c r="G499" s="48"/>
      <c r="H499" s="48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  <c r="AA499" s="48"/>
      <c r="AB499" s="48"/>
      <c r="AC499" s="48"/>
    </row>
    <row r="500">
      <c r="A500" s="48"/>
      <c r="B500" s="48"/>
      <c r="C500" s="48"/>
      <c r="D500" s="48"/>
      <c r="E500" s="48"/>
      <c r="F500" s="48"/>
      <c r="G500" s="48"/>
      <c r="H500" s="48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  <c r="Z500" s="48"/>
      <c r="AA500" s="48"/>
      <c r="AB500" s="48"/>
      <c r="AC500" s="48"/>
    </row>
    <row r="501">
      <c r="A501" s="48"/>
      <c r="B501" s="48"/>
      <c r="C501" s="48"/>
      <c r="D501" s="48"/>
      <c r="E501" s="48"/>
      <c r="F501" s="48"/>
      <c r="G501" s="48"/>
      <c r="H501" s="48"/>
      <c r="I501" s="48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  <c r="Z501" s="48"/>
      <c r="AA501" s="48"/>
      <c r="AB501" s="48"/>
      <c r="AC501" s="48"/>
    </row>
    <row r="502">
      <c r="A502" s="48"/>
      <c r="B502" s="48"/>
      <c r="C502" s="48"/>
      <c r="D502" s="48"/>
      <c r="E502" s="48"/>
      <c r="F502" s="48"/>
      <c r="G502" s="48"/>
      <c r="H502" s="48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  <c r="AA502" s="48"/>
      <c r="AB502" s="48"/>
      <c r="AC502" s="48"/>
    </row>
    <row r="503">
      <c r="A503" s="48"/>
      <c r="B503" s="48"/>
      <c r="C503" s="48"/>
      <c r="D503" s="48"/>
      <c r="E503" s="48"/>
      <c r="F503" s="48"/>
      <c r="G503" s="48"/>
      <c r="H503" s="48"/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  <c r="AA503" s="48"/>
      <c r="AB503" s="48"/>
      <c r="AC503" s="48"/>
    </row>
    <row r="504">
      <c r="A504" s="48"/>
      <c r="B504" s="48"/>
      <c r="C504" s="48"/>
      <c r="D504" s="48"/>
      <c r="E504" s="48"/>
      <c r="F504" s="48"/>
      <c r="G504" s="48"/>
      <c r="H504" s="48"/>
      <c r="I504" s="48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  <c r="Z504" s="48"/>
      <c r="AA504" s="48"/>
      <c r="AB504" s="48"/>
      <c r="AC504" s="48"/>
    </row>
    <row r="505">
      <c r="A505" s="48"/>
      <c r="B505" s="48"/>
      <c r="C505" s="48"/>
      <c r="D505" s="48"/>
      <c r="E505" s="48"/>
      <c r="F505" s="48"/>
      <c r="G505" s="48"/>
      <c r="H505" s="48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  <c r="Z505" s="48"/>
      <c r="AA505" s="48"/>
      <c r="AB505" s="48"/>
      <c r="AC505" s="48"/>
    </row>
    <row r="506">
      <c r="A506" s="48"/>
      <c r="B506" s="48"/>
      <c r="C506" s="48"/>
      <c r="D506" s="48"/>
      <c r="E506" s="48"/>
      <c r="F506" s="48"/>
      <c r="G506" s="48"/>
      <c r="H506" s="48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  <c r="AA506" s="48"/>
      <c r="AB506" s="48"/>
      <c r="AC506" s="48"/>
    </row>
    <row r="507">
      <c r="A507" s="48"/>
      <c r="B507" s="48"/>
      <c r="C507" s="48"/>
      <c r="D507" s="48"/>
      <c r="E507" s="48"/>
      <c r="F507" s="48"/>
      <c r="G507" s="48"/>
      <c r="H507" s="48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  <c r="AA507" s="48"/>
      <c r="AB507" s="48"/>
      <c r="AC507" s="48"/>
    </row>
    <row r="508">
      <c r="A508" s="48"/>
      <c r="B508" s="48"/>
      <c r="C508" s="48"/>
      <c r="D508" s="48"/>
      <c r="E508" s="48"/>
      <c r="F508" s="48"/>
      <c r="G508" s="48"/>
      <c r="H508" s="48"/>
      <c r="I508" s="48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  <c r="Z508" s="48"/>
      <c r="AA508" s="48"/>
      <c r="AB508" s="48"/>
      <c r="AC508" s="48"/>
    </row>
    <row r="509">
      <c r="A509" s="48"/>
      <c r="B509" s="48"/>
      <c r="C509" s="48"/>
      <c r="D509" s="48"/>
      <c r="E509" s="48"/>
      <c r="F509" s="48"/>
      <c r="G509" s="48"/>
      <c r="H509" s="48"/>
      <c r="I509" s="48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  <c r="Z509" s="48"/>
      <c r="AA509" s="48"/>
      <c r="AB509" s="48"/>
      <c r="AC509" s="48"/>
    </row>
    <row r="510">
      <c r="A510" s="48"/>
      <c r="B510" s="48"/>
      <c r="C510" s="48"/>
      <c r="D510" s="48"/>
      <c r="E510" s="48"/>
      <c r="F510" s="48"/>
      <c r="G510" s="48"/>
      <c r="H510" s="48"/>
      <c r="I510" s="48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  <c r="Z510" s="48"/>
      <c r="AA510" s="48"/>
      <c r="AB510" s="48"/>
      <c r="AC510" s="48"/>
    </row>
    <row r="511">
      <c r="A511" s="48"/>
      <c r="B511" s="48"/>
      <c r="C511" s="48"/>
      <c r="D511" s="48"/>
      <c r="E511" s="48"/>
      <c r="F511" s="48"/>
      <c r="G511" s="48"/>
      <c r="H511" s="48"/>
      <c r="I511" s="48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  <c r="Z511" s="48"/>
      <c r="AA511" s="48"/>
      <c r="AB511" s="48"/>
      <c r="AC511" s="48"/>
    </row>
    <row r="512">
      <c r="A512" s="48"/>
      <c r="B512" s="48"/>
      <c r="C512" s="48"/>
      <c r="D512" s="48"/>
      <c r="E512" s="48"/>
      <c r="F512" s="48"/>
      <c r="G512" s="48"/>
      <c r="H512" s="48"/>
      <c r="I512" s="48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  <c r="Z512" s="48"/>
      <c r="AA512" s="48"/>
      <c r="AB512" s="48"/>
      <c r="AC512" s="48"/>
    </row>
    <row r="513">
      <c r="A513" s="48"/>
      <c r="B513" s="48"/>
      <c r="C513" s="48"/>
      <c r="D513" s="48"/>
      <c r="E513" s="48"/>
      <c r="F513" s="48"/>
      <c r="G513" s="48"/>
      <c r="H513" s="48"/>
      <c r="I513" s="48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  <c r="Z513" s="48"/>
      <c r="AA513" s="48"/>
      <c r="AB513" s="48"/>
      <c r="AC513" s="48"/>
    </row>
    <row r="514">
      <c r="A514" s="48"/>
      <c r="B514" s="48"/>
      <c r="C514" s="48"/>
      <c r="D514" s="48"/>
      <c r="E514" s="48"/>
      <c r="F514" s="48"/>
      <c r="G514" s="48"/>
      <c r="H514" s="48"/>
      <c r="I514" s="48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  <c r="Z514" s="48"/>
      <c r="AA514" s="48"/>
      <c r="AB514" s="48"/>
      <c r="AC514" s="48"/>
    </row>
    <row r="515">
      <c r="A515" s="48"/>
      <c r="B515" s="48"/>
      <c r="C515" s="48"/>
      <c r="D515" s="48"/>
      <c r="E515" s="48"/>
      <c r="F515" s="48"/>
      <c r="G515" s="48"/>
      <c r="H515" s="48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  <c r="Z515" s="48"/>
      <c r="AA515" s="48"/>
      <c r="AB515" s="48"/>
      <c r="AC515" s="48"/>
    </row>
    <row r="516">
      <c r="A516" s="48"/>
      <c r="B516" s="48"/>
      <c r="C516" s="48"/>
      <c r="D516" s="48"/>
      <c r="E516" s="48"/>
      <c r="F516" s="48"/>
      <c r="G516" s="48"/>
      <c r="H516" s="48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  <c r="Z516" s="48"/>
      <c r="AA516" s="48"/>
      <c r="AB516" s="48"/>
      <c r="AC516" s="48"/>
    </row>
    <row r="517">
      <c r="A517" s="48"/>
      <c r="B517" s="48"/>
      <c r="C517" s="48"/>
      <c r="D517" s="48"/>
      <c r="E517" s="48"/>
      <c r="F517" s="48"/>
      <c r="G517" s="48"/>
      <c r="H517" s="48"/>
      <c r="I517" s="48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  <c r="Z517" s="48"/>
      <c r="AA517" s="48"/>
      <c r="AB517" s="48"/>
      <c r="AC517" s="48"/>
    </row>
    <row r="518">
      <c r="A518" s="48"/>
      <c r="B518" s="48"/>
      <c r="C518" s="48"/>
      <c r="D518" s="48"/>
      <c r="E518" s="48"/>
      <c r="F518" s="48"/>
      <c r="G518" s="48"/>
      <c r="H518" s="48"/>
      <c r="I518" s="48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  <c r="Z518" s="48"/>
      <c r="AA518" s="48"/>
      <c r="AB518" s="48"/>
      <c r="AC518" s="48"/>
    </row>
    <row r="519">
      <c r="A519" s="48"/>
      <c r="B519" s="48"/>
      <c r="C519" s="48"/>
      <c r="D519" s="48"/>
      <c r="E519" s="48"/>
      <c r="F519" s="48"/>
      <c r="G519" s="48"/>
      <c r="H519" s="48"/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  <c r="Z519" s="48"/>
      <c r="AA519" s="48"/>
      <c r="AB519" s="48"/>
      <c r="AC519" s="48"/>
    </row>
    <row r="520">
      <c r="A520" s="48"/>
      <c r="B520" s="48"/>
      <c r="C520" s="48"/>
      <c r="D520" s="48"/>
      <c r="E520" s="48"/>
      <c r="F520" s="48"/>
      <c r="G520" s="48"/>
      <c r="H520" s="48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  <c r="Z520" s="48"/>
      <c r="AA520" s="48"/>
      <c r="AB520" s="48"/>
      <c r="AC520" s="48"/>
    </row>
    <row r="521">
      <c r="A521" s="48"/>
      <c r="B521" s="48"/>
      <c r="C521" s="48"/>
      <c r="D521" s="48"/>
      <c r="E521" s="48"/>
      <c r="F521" s="48"/>
      <c r="G521" s="48"/>
      <c r="H521" s="48"/>
      <c r="I521" s="48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  <c r="Z521" s="48"/>
      <c r="AA521" s="48"/>
      <c r="AB521" s="48"/>
      <c r="AC521" s="48"/>
    </row>
    <row r="522">
      <c r="A522" s="48"/>
      <c r="B522" s="48"/>
      <c r="C522" s="48"/>
      <c r="D522" s="48"/>
      <c r="E522" s="48"/>
      <c r="F522" s="48"/>
      <c r="G522" s="48"/>
      <c r="H522" s="48"/>
      <c r="I522" s="48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  <c r="Z522" s="48"/>
      <c r="AA522" s="48"/>
      <c r="AB522" s="48"/>
      <c r="AC522" s="48"/>
    </row>
    <row r="523">
      <c r="A523" s="48"/>
      <c r="B523" s="48"/>
      <c r="C523" s="48"/>
      <c r="D523" s="48"/>
      <c r="E523" s="48"/>
      <c r="F523" s="48"/>
      <c r="G523" s="48"/>
      <c r="H523" s="48"/>
      <c r="I523" s="48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  <c r="Z523" s="48"/>
      <c r="AA523" s="48"/>
      <c r="AB523" s="48"/>
      <c r="AC523" s="48"/>
    </row>
    <row r="524">
      <c r="A524" s="48"/>
      <c r="B524" s="48"/>
      <c r="C524" s="48"/>
      <c r="D524" s="48"/>
      <c r="E524" s="48"/>
      <c r="F524" s="48"/>
      <c r="G524" s="48"/>
      <c r="H524" s="48"/>
      <c r="I524" s="48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  <c r="Z524" s="48"/>
      <c r="AA524" s="48"/>
      <c r="AB524" s="48"/>
      <c r="AC524" s="48"/>
    </row>
    <row r="525">
      <c r="A525" s="48"/>
      <c r="B525" s="48"/>
      <c r="C525" s="48"/>
      <c r="D525" s="48"/>
      <c r="E525" s="48"/>
      <c r="F525" s="48"/>
      <c r="G525" s="48"/>
      <c r="H525" s="48"/>
      <c r="I525" s="48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  <c r="Z525" s="48"/>
      <c r="AA525" s="48"/>
      <c r="AB525" s="48"/>
      <c r="AC525" s="48"/>
    </row>
    <row r="526">
      <c r="A526" s="48"/>
      <c r="B526" s="48"/>
      <c r="C526" s="48"/>
      <c r="D526" s="48"/>
      <c r="E526" s="48"/>
      <c r="F526" s="48"/>
      <c r="G526" s="48"/>
      <c r="H526" s="48"/>
      <c r="I526" s="48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  <c r="Z526" s="48"/>
      <c r="AA526" s="48"/>
      <c r="AB526" s="48"/>
      <c r="AC526" s="48"/>
    </row>
    <row r="527">
      <c r="A527" s="48"/>
      <c r="B527" s="48"/>
      <c r="C527" s="48"/>
      <c r="D527" s="48"/>
      <c r="E527" s="48"/>
      <c r="F527" s="48"/>
      <c r="G527" s="48"/>
      <c r="H527" s="48"/>
      <c r="I527" s="48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  <c r="Z527" s="48"/>
      <c r="AA527" s="48"/>
      <c r="AB527" s="48"/>
      <c r="AC527" s="48"/>
    </row>
    <row r="528">
      <c r="A528" s="48"/>
      <c r="B528" s="48"/>
      <c r="C528" s="48"/>
      <c r="D528" s="48"/>
      <c r="E528" s="48"/>
      <c r="F528" s="48"/>
      <c r="G528" s="48"/>
      <c r="H528" s="48"/>
      <c r="I528" s="48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  <c r="Z528" s="48"/>
      <c r="AA528" s="48"/>
      <c r="AB528" s="48"/>
      <c r="AC528" s="48"/>
    </row>
    <row r="529">
      <c r="A529" s="48"/>
      <c r="B529" s="48"/>
      <c r="C529" s="48"/>
      <c r="D529" s="48"/>
      <c r="E529" s="48"/>
      <c r="F529" s="48"/>
      <c r="G529" s="48"/>
      <c r="H529" s="48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  <c r="AA529" s="48"/>
      <c r="AB529" s="48"/>
      <c r="AC529" s="48"/>
    </row>
    <row r="530">
      <c r="A530" s="48"/>
      <c r="B530" s="48"/>
      <c r="C530" s="48"/>
      <c r="D530" s="48"/>
      <c r="E530" s="48"/>
      <c r="F530" s="48"/>
      <c r="G530" s="48"/>
      <c r="H530" s="48"/>
      <c r="I530" s="48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  <c r="Z530" s="48"/>
      <c r="AA530" s="48"/>
      <c r="AB530" s="48"/>
      <c r="AC530" s="48"/>
    </row>
    <row r="531">
      <c r="A531" s="48"/>
      <c r="B531" s="48"/>
      <c r="C531" s="48"/>
      <c r="D531" s="48"/>
      <c r="E531" s="48"/>
      <c r="F531" s="48"/>
      <c r="G531" s="48"/>
      <c r="H531" s="48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  <c r="Z531" s="48"/>
      <c r="AA531" s="48"/>
      <c r="AB531" s="48"/>
      <c r="AC531" s="48"/>
    </row>
    <row r="532">
      <c r="A532" s="48"/>
      <c r="B532" s="48"/>
      <c r="C532" s="48"/>
      <c r="D532" s="48"/>
      <c r="E532" s="48"/>
      <c r="F532" s="48"/>
      <c r="G532" s="48"/>
      <c r="H532" s="48"/>
      <c r="I532" s="48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  <c r="Z532" s="48"/>
      <c r="AA532" s="48"/>
      <c r="AB532" s="48"/>
      <c r="AC532" s="48"/>
    </row>
    <row r="533">
      <c r="A533" s="48"/>
      <c r="B533" s="48"/>
      <c r="C533" s="48"/>
      <c r="D533" s="48"/>
      <c r="E533" s="48"/>
      <c r="F533" s="48"/>
      <c r="G533" s="48"/>
      <c r="H533" s="48"/>
      <c r="I533" s="48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  <c r="Z533" s="48"/>
      <c r="AA533" s="48"/>
      <c r="AB533" s="48"/>
      <c r="AC533" s="48"/>
    </row>
    <row r="534">
      <c r="A534" s="48"/>
      <c r="B534" s="48"/>
      <c r="C534" s="48"/>
      <c r="D534" s="48"/>
      <c r="E534" s="48"/>
      <c r="F534" s="48"/>
      <c r="G534" s="48"/>
      <c r="H534" s="48"/>
      <c r="I534" s="48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  <c r="Z534" s="48"/>
      <c r="AA534" s="48"/>
      <c r="AB534" s="48"/>
      <c r="AC534" s="48"/>
    </row>
    <row r="535">
      <c r="A535" s="48"/>
      <c r="B535" s="48"/>
      <c r="C535" s="48"/>
      <c r="D535" s="48"/>
      <c r="E535" s="48"/>
      <c r="F535" s="48"/>
      <c r="G535" s="48"/>
      <c r="H535" s="48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  <c r="Z535" s="48"/>
      <c r="AA535" s="48"/>
      <c r="AB535" s="48"/>
      <c r="AC535" s="48"/>
    </row>
    <row r="536">
      <c r="A536" s="48"/>
      <c r="B536" s="48"/>
      <c r="C536" s="48"/>
      <c r="D536" s="48"/>
      <c r="E536" s="48"/>
      <c r="F536" s="48"/>
      <c r="G536" s="48"/>
      <c r="H536" s="48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  <c r="Z536" s="48"/>
      <c r="AA536" s="48"/>
      <c r="AB536" s="48"/>
      <c r="AC536" s="48"/>
    </row>
    <row r="537">
      <c r="A537" s="48"/>
      <c r="B537" s="48"/>
      <c r="C537" s="48"/>
      <c r="D537" s="48"/>
      <c r="E537" s="48"/>
      <c r="F537" s="48"/>
      <c r="G537" s="48"/>
      <c r="H537" s="48"/>
      <c r="I537" s="48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  <c r="Z537" s="48"/>
      <c r="AA537" s="48"/>
      <c r="AB537" s="48"/>
      <c r="AC537" s="48"/>
    </row>
    <row r="538">
      <c r="A538" s="48"/>
      <c r="B538" s="48"/>
      <c r="C538" s="48"/>
      <c r="D538" s="48"/>
      <c r="E538" s="48"/>
      <c r="F538" s="48"/>
      <c r="G538" s="48"/>
      <c r="H538" s="48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  <c r="Z538" s="48"/>
      <c r="AA538" s="48"/>
      <c r="AB538" s="48"/>
      <c r="AC538" s="48"/>
    </row>
    <row r="539">
      <c r="A539" s="48"/>
      <c r="B539" s="48"/>
      <c r="C539" s="48"/>
      <c r="D539" s="48"/>
      <c r="E539" s="48"/>
      <c r="F539" s="48"/>
      <c r="G539" s="48"/>
      <c r="H539" s="48"/>
      <c r="I539" s="48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  <c r="Z539" s="48"/>
      <c r="AA539" s="48"/>
      <c r="AB539" s="48"/>
      <c r="AC539" s="48"/>
    </row>
    <row r="540">
      <c r="A540" s="48"/>
      <c r="B540" s="48"/>
      <c r="C540" s="48"/>
      <c r="D540" s="48"/>
      <c r="E540" s="48"/>
      <c r="F540" s="48"/>
      <c r="G540" s="48"/>
      <c r="H540" s="48"/>
      <c r="I540" s="48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  <c r="Z540" s="48"/>
      <c r="AA540" s="48"/>
      <c r="AB540" s="48"/>
      <c r="AC540" s="48"/>
    </row>
    <row r="541">
      <c r="A541" s="48"/>
      <c r="B541" s="48"/>
      <c r="C541" s="48"/>
      <c r="D541" s="48"/>
      <c r="E541" s="48"/>
      <c r="F541" s="48"/>
      <c r="G541" s="48"/>
      <c r="H541" s="48"/>
      <c r="I541" s="48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  <c r="Z541" s="48"/>
      <c r="AA541" s="48"/>
      <c r="AB541" s="48"/>
      <c r="AC541" s="48"/>
    </row>
    <row r="542">
      <c r="A542" s="48"/>
      <c r="B542" s="48"/>
      <c r="C542" s="48"/>
      <c r="D542" s="48"/>
      <c r="E542" s="48"/>
      <c r="F542" s="48"/>
      <c r="G542" s="48"/>
      <c r="H542" s="48"/>
      <c r="I542" s="48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  <c r="Z542" s="48"/>
      <c r="AA542" s="48"/>
      <c r="AB542" s="48"/>
      <c r="AC542" s="48"/>
    </row>
    <row r="543">
      <c r="A543" s="48"/>
      <c r="B543" s="48"/>
      <c r="C543" s="48"/>
      <c r="D543" s="48"/>
      <c r="E543" s="48"/>
      <c r="F543" s="48"/>
      <c r="G543" s="48"/>
      <c r="H543" s="48"/>
      <c r="I543" s="48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  <c r="Z543" s="48"/>
      <c r="AA543" s="48"/>
      <c r="AB543" s="48"/>
      <c r="AC543" s="48"/>
    </row>
    <row r="544">
      <c r="A544" s="48"/>
      <c r="B544" s="48"/>
      <c r="C544" s="48"/>
      <c r="D544" s="48"/>
      <c r="E544" s="48"/>
      <c r="F544" s="48"/>
      <c r="G544" s="48"/>
      <c r="H544" s="48"/>
      <c r="I544" s="48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  <c r="Z544" s="48"/>
      <c r="AA544" s="48"/>
      <c r="AB544" s="48"/>
      <c r="AC544" s="48"/>
    </row>
    <row r="545">
      <c r="A545" s="48"/>
      <c r="B545" s="48"/>
      <c r="C545" s="48"/>
      <c r="D545" s="48"/>
      <c r="E545" s="48"/>
      <c r="F545" s="48"/>
      <c r="G545" s="48"/>
      <c r="H545" s="48"/>
      <c r="I545" s="48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  <c r="Z545" s="48"/>
      <c r="AA545" s="48"/>
      <c r="AB545" s="48"/>
      <c r="AC545" s="48"/>
    </row>
    <row r="546">
      <c r="A546" s="48"/>
      <c r="B546" s="48"/>
      <c r="C546" s="48"/>
      <c r="D546" s="48"/>
      <c r="E546" s="48"/>
      <c r="F546" s="48"/>
      <c r="G546" s="48"/>
      <c r="H546" s="48"/>
      <c r="I546" s="48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  <c r="Z546" s="48"/>
      <c r="AA546" s="48"/>
      <c r="AB546" s="48"/>
      <c r="AC546" s="48"/>
    </row>
    <row r="547">
      <c r="A547" s="48"/>
      <c r="B547" s="48"/>
      <c r="C547" s="48"/>
      <c r="D547" s="48"/>
      <c r="E547" s="48"/>
      <c r="F547" s="48"/>
      <c r="G547" s="48"/>
      <c r="H547" s="48"/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  <c r="Z547" s="48"/>
      <c r="AA547" s="48"/>
      <c r="AB547" s="48"/>
      <c r="AC547" s="48"/>
    </row>
    <row r="548">
      <c r="A548" s="48"/>
      <c r="B548" s="48"/>
      <c r="C548" s="48"/>
      <c r="D548" s="48"/>
      <c r="E548" s="48"/>
      <c r="F548" s="48"/>
      <c r="G548" s="48"/>
      <c r="H548" s="48"/>
      <c r="I548" s="48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  <c r="Z548" s="48"/>
      <c r="AA548" s="48"/>
      <c r="AB548" s="48"/>
      <c r="AC548" s="48"/>
    </row>
    <row r="549">
      <c r="A549" s="48"/>
      <c r="B549" s="48"/>
      <c r="C549" s="48"/>
      <c r="D549" s="48"/>
      <c r="E549" s="48"/>
      <c r="F549" s="48"/>
      <c r="G549" s="48"/>
      <c r="H549" s="48"/>
      <c r="I549" s="48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  <c r="Z549" s="48"/>
      <c r="AA549" s="48"/>
      <c r="AB549" s="48"/>
      <c r="AC549" s="48"/>
    </row>
    <row r="550">
      <c r="A550" s="48"/>
      <c r="B550" s="48"/>
      <c r="C550" s="48"/>
      <c r="D550" s="48"/>
      <c r="E550" s="48"/>
      <c r="F550" s="48"/>
      <c r="G550" s="48"/>
      <c r="H550" s="48"/>
      <c r="I550" s="48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  <c r="Z550" s="48"/>
      <c r="AA550" s="48"/>
      <c r="AB550" s="48"/>
      <c r="AC550" s="48"/>
    </row>
    <row r="551">
      <c r="A551" s="48"/>
      <c r="B551" s="48"/>
      <c r="C551" s="48"/>
      <c r="D551" s="48"/>
      <c r="E551" s="48"/>
      <c r="F551" s="48"/>
      <c r="G551" s="48"/>
      <c r="H551" s="48"/>
      <c r="I551" s="48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  <c r="Z551" s="48"/>
      <c r="AA551" s="48"/>
      <c r="AB551" s="48"/>
      <c r="AC551" s="48"/>
    </row>
    <row r="552">
      <c r="A552" s="48"/>
      <c r="B552" s="48"/>
      <c r="C552" s="48"/>
      <c r="D552" s="48"/>
      <c r="E552" s="48"/>
      <c r="F552" s="48"/>
      <c r="G552" s="48"/>
      <c r="H552" s="48"/>
      <c r="I552" s="48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  <c r="Z552" s="48"/>
      <c r="AA552" s="48"/>
      <c r="AB552" s="48"/>
      <c r="AC552" s="48"/>
    </row>
    <row r="553">
      <c r="A553" s="48"/>
      <c r="B553" s="48"/>
      <c r="C553" s="48"/>
      <c r="D553" s="48"/>
      <c r="E553" s="48"/>
      <c r="F553" s="48"/>
      <c r="G553" s="48"/>
      <c r="H553" s="48"/>
      <c r="I553" s="48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48"/>
      <c r="Z553" s="48"/>
      <c r="AA553" s="48"/>
      <c r="AB553" s="48"/>
      <c r="AC553" s="48"/>
    </row>
    <row r="554">
      <c r="A554" s="48"/>
      <c r="B554" s="48"/>
      <c r="C554" s="48"/>
      <c r="D554" s="48"/>
      <c r="E554" s="48"/>
      <c r="F554" s="48"/>
      <c r="G554" s="48"/>
      <c r="H554" s="48"/>
      <c r="I554" s="48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48"/>
      <c r="Z554" s="48"/>
      <c r="AA554" s="48"/>
      <c r="AB554" s="48"/>
      <c r="AC554" s="48"/>
    </row>
    <row r="555">
      <c r="A555" s="48"/>
      <c r="B555" s="48"/>
      <c r="C555" s="48"/>
      <c r="D555" s="48"/>
      <c r="E555" s="48"/>
      <c r="F555" s="48"/>
      <c r="G555" s="48"/>
      <c r="H555" s="48"/>
      <c r="I555" s="48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48"/>
      <c r="Z555" s="48"/>
      <c r="AA555" s="48"/>
      <c r="AB555" s="48"/>
      <c r="AC555" s="48"/>
    </row>
    <row r="556">
      <c r="A556" s="48"/>
      <c r="B556" s="48"/>
      <c r="C556" s="48"/>
      <c r="D556" s="48"/>
      <c r="E556" s="48"/>
      <c r="F556" s="48"/>
      <c r="G556" s="48"/>
      <c r="H556" s="48"/>
      <c r="I556" s="48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  <c r="Y556" s="48"/>
      <c r="Z556" s="48"/>
      <c r="AA556" s="48"/>
      <c r="AB556" s="48"/>
      <c r="AC556" s="48"/>
    </row>
    <row r="557">
      <c r="A557" s="48"/>
      <c r="B557" s="48"/>
      <c r="C557" s="48"/>
      <c r="D557" s="48"/>
      <c r="E557" s="48"/>
      <c r="F557" s="48"/>
      <c r="G557" s="48"/>
      <c r="H557" s="48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48"/>
      <c r="Z557" s="48"/>
      <c r="AA557" s="48"/>
      <c r="AB557" s="48"/>
      <c r="AC557" s="48"/>
    </row>
    <row r="558">
      <c r="A558" s="48"/>
      <c r="B558" s="48"/>
      <c r="C558" s="48"/>
      <c r="D558" s="48"/>
      <c r="E558" s="48"/>
      <c r="F558" s="48"/>
      <c r="G558" s="48"/>
      <c r="H558" s="48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  <c r="Z558" s="48"/>
      <c r="AA558" s="48"/>
      <c r="AB558" s="48"/>
      <c r="AC558" s="48"/>
    </row>
    <row r="559">
      <c r="A559" s="48"/>
      <c r="B559" s="48"/>
      <c r="C559" s="48"/>
      <c r="D559" s="48"/>
      <c r="E559" s="48"/>
      <c r="F559" s="48"/>
      <c r="G559" s="48"/>
      <c r="H559" s="48"/>
      <c r="I559" s="48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  <c r="Y559" s="48"/>
      <c r="Z559" s="48"/>
      <c r="AA559" s="48"/>
      <c r="AB559" s="48"/>
      <c r="AC559" s="48"/>
    </row>
    <row r="560">
      <c r="A560" s="48"/>
      <c r="B560" s="48"/>
      <c r="C560" s="48"/>
      <c r="D560" s="48"/>
      <c r="E560" s="48"/>
      <c r="F560" s="48"/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  <c r="Z560" s="48"/>
      <c r="AA560" s="48"/>
      <c r="AB560" s="48"/>
      <c r="AC560" s="48"/>
    </row>
    <row r="561">
      <c r="A561" s="48"/>
      <c r="B561" s="48"/>
      <c r="C561" s="48"/>
      <c r="D561" s="48"/>
      <c r="E561" s="48"/>
      <c r="F561" s="48"/>
      <c r="G561" s="48"/>
      <c r="H561" s="48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  <c r="Z561" s="48"/>
      <c r="AA561" s="48"/>
      <c r="AB561" s="48"/>
      <c r="AC561" s="48"/>
    </row>
    <row r="562">
      <c r="A562" s="48"/>
      <c r="B562" s="48"/>
      <c r="C562" s="48"/>
      <c r="D562" s="48"/>
      <c r="E562" s="48"/>
      <c r="F562" s="48"/>
      <c r="G562" s="48"/>
      <c r="H562" s="48"/>
      <c r="I562" s="48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  <c r="Z562" s="48"/>
      <c r="AA562" s="48"/>
      <c r="AB562" s="48"/>
      <c r="AC562" s="48"/>
    </row>
    <row r="563">
      <c r="A563" s="48"/>
      <c r="B563" s="48"/>
      <c r="C563" s="48"/>
      <c r="D563" s="48"/>
      <c r="E563" s="48"/>
      <c r="F563" s="48"/>
      <c r="G563" s="48"/>
      <c r="H563" s="48"/>
      <c r="I563" s="48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48"/>
      <c r="Z563" s="48"/>
      <c r="AA563" s="48"/>
      <c r="AB563" s="48"/>
      <c r="AC563" s="48"/>
    </row>
    <row r="564">
      <c r="A564" s="48"/>
      <c r="B564" s="48"/>
      <c r="C564" s="48"/>
      <c r="D564" s="48"/>
      <c r="E564" s="48"/>
      <c r="F564" s="48"/>
      <c r="G564" s="48"/>
      <c r="H564" s="48"/>
      <c r="I564" s="48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48"/>
      <c r="Z564" s="48"/>
      <c r="AA564" s="48"/>
      <c r="AB564" s="48"/>
      <c r="AC564" s="48"/>
    </row>
    <row r="565">
      <c r="A565" s="48"/>
      <c r="B565" s="48"/>
      <c r="C565" s="48"/>
      <c r="D565" s="48"/>
      <c r="E565" s="48"/>
      <c r="F565" s="48"/>
      <c r="G565" s="48"/>
      <c r="H565" s="48"/>
      <c r="I565" s="48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  <c r="Z565" s="48"/>
      <c r="AA565" s="48"/>
      <c r="AB565" s="48"/>
      <c r="AC565" s="48"/>
    </row>
    <row r="566">
      <c r="A566" s="48"/>
      <c r="B566" s="48"/>
      <c r="C566" s="48"/>
      <c r="D566" s="48"/>
      <c r="E566" s="48"/>
      <c r="F566" s="48"/>
      <c r="G566" s="48"/>
      <c r="H566" s="48"/>
      <c r="I566" s="48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  <c r="Z566" s="48"/>
      <c r="AA566" s="48"/>
      <c r="AB566" s="48"/>
      <c r="AC566" s="48"/>
    </row>
    <row r="567">
      <c r="A567" s="48"/>
      <c r="B567" s="48"/>
      <c r="C567" s="48"/>
      <c r="D567" s="48"/>
      <c r="E567" s="48"/>
      <c r="F567" s="48"/>
      <c r="G567" s="48"/>
      <c r="H567" s="48"/>
      <c r="I567" s="48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48"/>
      <c r="Z567" s="48"/>
      <c r="AA567" s="48"/>
      <c r="AB567" s="48"/>
      <c r="AC567" s="48"/>
    </row>
    <row r="568">
      <c r="A568" s="48"/>
      <c r="B568" s="48"/>
      <c r="C568" s="48"/>
      <c r="D568" s="48"/>
      <c r="E568" s="48"/>
      <c r="F568" s="48"/>
      <c r="G568" s="48"/>
      <c r="H568" s="48"/>
      <c r="I568" s="48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48"/>
      <c r="Z568" s="48"/>
      <c r="AA568" s="48"/>
      <c r="AB568" s="48"/>
      <c r="AC568" s="48"/>
    </row>
    <row r="569">
      <c r="A569" s="48"/>
      <c r="B569" s="48"/>
      <c r="C569" s="48"/>
      <c r="D569" s="48"/>
      <c r="E569" s="48"/>
      <c r="F569" s="48"/>
      <c r="G569" s="48"/>
      <c r="H569" s="48"/>
      <c r="I569" s="48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  <c r="Y569" s="48"/>
      <c r="Z569" s="48"/>
      <c r="AA569" s="48"/>
      <c r="AB569" s="48"/>
      <c r="AC569" s="48"/>
    </row>
    <row r="570">
      <c r="A570" s="48"/>
      <c r="B570" s="48"/>
      <c r="C570" s="48"/>
      <c r="D570" s="48"/>
      <c r="E570" s="48"/>
      <c r="F570" s="48"/>
      <c r="G570" s="48"/>
      <c r="H570" s="48"/>
      <c r="I570" s="48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  <c r="Z570" s="48"/>
      <c r="AA570" s="48"/>
      <c r="AB570" s="48"/>
      <c r="AC570" s="48"/>
    </row>
    <row r="571">
      <c r="A571" s="48"/>
      <c r="B571" s="48"/>
      <c r="C571" s="48"/>
      <c r="D571" s="48"/>
      <c r="E571" s="48"/>
      <c r="F571" s="48"/>
      <c r="G571" s="48"/>
      <c r="H571" s="48"/>
      <c r="I571" s="48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48"/>
      <c r="Z571" s="48"/>
      <c r="AA571" s="48"/>
      <c r="AB571" s="48"/>
      <c r="AC571" s="48"/>
    </row>
    <row r="572">
      <c r="A572" s="48"/>
      <c r="B572" s="48"/>
      <c r="C572" s="48"/>
      <c r="D572" s="48"/>
      <c r="E572" s="48"/>
      <c r="F572" s="48"/>
      <c r="G572" s="48"/>
      <c r="H572" s="48"/>
      <c r="I572" s="48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48"/>
      <c r="Z572" s="48"/>
      <c r="AA572" s="48"/>
      <c r="AB572" s="48"/>
      <c r="AC572" s="48"/>
    </row>
    <row r="573">
      <c r="A573" s="48"/>
      <c r="B573" s="48"/>
      <c r="C573" s="48"/>
      <c r="D573" s="48"/>
      <c r="E573" s="48"/>
      <c r="F573" s="48"/>
      <c r="G573" s="48"/>
      <c r="H573" s="48"/>
      <c r="I573" s="48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  <c r="Z573" s="48"/>
      <c r="AA573" s="48"/>
      <c r="AB573" s="48"/>
      <c r="AC573" s="48"/>
    </row>
    <row r="574">
      <c r="A574" s="48"/>
      <c r="B574" s="48"/>
      <c r="C574" s="48"/>
      <c r="D574" s="48"/>
      <c r="E574" s="48"/>
      <c r="F574" s="48"/>
      <c r="G574" s="48"/>
      <c r="H574" s="48"/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  <c r="Z574" s="48"/>
      <c r="AA574" s="48"/>
      <c r="AB574" s="48"/>
      <c r="AC574" s="48"/>
    </row>
    <row r="575">
      <c r="A575" s="48"/>
      <c r="B575" s="48"/>
      <c r="C575" s="48"/>
      <c r="D575" s="48"/>
      <c r="E575" s="48"/>
      <c r="F575" s="48"/>
      <c r="G575" s="48"/>
      <c r="H575" s="48"/>
      <c r="I575" s="48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  <c r="Z575" s="48"/>
      <c r="AA575" s="48"/>
      <c r="AB575" s="48"/>
      <c r="AC575" s="48"/>
    </row>
    <row r="576">
      <c r="A576" s="48"/>
      <c r="B576" s="48"/>
      <c r="C576" s="48"/>
      <c r="D576" s="48"/>
      <c r="E576" s="48"/>
      <c r="F576" s="48"/>
      <c r="G576" s="48"/>
      <c r="H576" s="48"/>
      <c r="I576" s="48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  <c r="Y576" s="48"/>
      <c r="Z576" s="48"/>
      <c r="AA576" s="48"/>
      <c r="AB576" s="48"/>
      <c r="AC576" s="48"/>
    </row>
    <row r="577">
      <c r="A577" s="48"/>
      <c r="B577" s="48"/>
      <c r="C577" s="48"/>
      <c r="D577" s="48"/>
      <c r="E577" s="48"/>
      <c r="F577" s="48"/>
      <c r="G577" s="48"/>
      <c r="H577" s="48"/>
      <c r="I577" s="48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  <c r="Z577" s="48"/>
      <c r="AA577" s="48"/>
      <c r="AB577" s="48"/>
      <c r="AC577" s="48"/>
    </row>
    <row r="578">
      <c r="A578" s="48"/>
      <c r="B578" s="48"/>
      <c r="C578" s="48"/>
      <c r="D578" s="48"/>
      <c r="E578" s="48"/>
      <c r="F578" s="48"/>
      <c r="G578" s="48"/>
      <c r="H578" s="48"/>
      <c r="I578" s="48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  <c r="Y578" s="48"/>
      <c r="Z578" s="48"/>
      <c r="AA578" s="48"/>
      <c r="AB578" s="48"/>
      <c r="AC578" s="48"/>
    </row>
    <row r="579">
      <c r="A579" s="48"/>
      <c r="B579" s="48"/>
      <c r="C579" s="48"/>
      <c r="D579" s="48"/>
      <c r="E579" s="48"/>
      <c r="F579" s="48"/>
      <c r="G579" s="48"/>
      <c r="H579" s="48"/>
      <c r="I579" s="48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48"/>
      <c r="Z579" s="48"/>
      <c r="AA579" s="48"/>
      <c r="AB579" s="48"/>
      <c r="AC579" s="48"/>
    </row>
    <row r="580">
      <c r="A580" s="48"/>
      <c r="B580" s="48"/>
      <c r="C580" s="48"/>
      <c r="D580" s="48"/>
      <c r="E580" s="48"/>
      <c r="F580" s="48"/>
      <c r="G580" s="48"/>
      <c r="H580" s="48"/>
      <c r="I580" s="48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  <c r="Y580" s="48"/>
      <c r="Z580" s="48"/>
      <c r="AA580" s="48"/>
      <c r="AB580" s="48"/>
      <c r="AC580" s="48"/>
    </row>
    <row r="581">
      <c r="A581" s="48"/>
      <c r="B581" s="48"/>
      <c r="C581" s="48"/>
      <c r="D581" s="48"/>
      <c r="E581" s="48"/>
      <c r="F581" s="48"/>
      <c r="G581" s="48"/>
      <c r="H581" s="48"/>
      <c r="I581" s="48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  <c r="Z581" s="48"/>
      <c r="AA581" s="48"/>
      <c r="AB581" s="48"/>
      <c r="AC581" s="48"/>
    </row>
    <row r="582">
      <c r="A582" s="48"/>
      <c r="B582" s="48"/>
      <c r="C582" s="48"/>
      <c r="D582" s="48"/>
      <c r="E582" s="48"/>
      <c r="F582" s="48"/>
      <c r="G582" s="48"/>
      <c r="H582" s="48"/>
      <c r="I582" s="48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  <c r="Y582" s="48"/>
      <c r="Z582" s="48"/>
      <c r="AA582" s="48"/>
      <c r="AB582" s="48"/>
      <c r="AC582" s="48"/>
    </row>
    <row r="583">
      <c r="A583" s="48"/>
      <c r="B583" s="48"/>
      <c r="C583" s="48"/>
      <c r="D583" s="48"/>
      <c r="E583" s="48"/>
      <c r="F583" s="48"/>
      <c r="G583" s="48"/>
      <c r="H583" s="48"/>
      <c r="I583" s="48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  <c r="Z583" s="48"/>
      <c r="AA583" s="48"/>
      <c r="AB583" s="48"/>
      <c r="AC583" s="48"/>
    </row>
    <row r="584">
      <c r="A584" s="48"/>
      <c r="B584" s="48"/>
      <c r="C584" s="48"/>
      <c r="D584" s="48"/>
      <c r="E584" s="48"/>
      <c r="F584" s="48"/>
      <c r="G584" s="48"/>
      <c r="H584" s="48"/>
      <c r="I584" s="48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48"/>
      <c r="Z584" s="48"/>
      <c r="AA584" s="48"/>
      <c r="AB584" s="48"/>
      <c r="AC584" s="48"/>
    </row>
    <row r="585">
      <c r="A585" s="48"/>
      <c r="B585" s="48"/>
      <c r="C585" s="48"/>
      <c r="D585" s="48"/>
      <c r="E585" s="48"/>
      <c r="F585" s="48"/>
      <c r="G585" s="48"/>
      <c r="H585" s="48"/>
      <c r="I585" s="48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  <c r="Y585" s="48"/>
      <c r="Z585" s="48"/>
      <c r="AA585" s="48"/>
      <c r="AB585" s="48"/>
      <c r="AC585" s="48"/>
    </row>
    <row r="586">
      <c r="A586" s="48"/>
      <c r="B586" s="48"/>
      <c r="C586" s="48"/>
      <c r="D586" s="48"/>
      <c r="E586" s="48"/>
      <c r="F586" s="48"/>
      <c r="G586" s="48"/>
      <c r="H586" s="48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  <c r="Z586" s="48"/>
      <c r="AA586" s="48"/>
      <c r="AB586" s="48"/>
      <c r="AC586" s="48"/>
    </row>
    <row r="587">
      <c r="A587" s="48"/>
      <c r="B587" s="48"/>
      <c r="C587" s="48"/>
      <c r="D587" s="48"/>
      <c r="E587" s="48"/>
      <c r="F587" s="48"/>
      <c r="G587" s="48"/>
      <c r="H587" s="48"/>
      <c r="I587" s="48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  <c r="Y587" s="48"/>
      <c r="Z587" s="48"/>
      <c r="AA587" s="48"/>
      <c r="AB587" s="48"/>
      <c r="AC587" s="48"/>
    </row>
    <row r="588">
      <c r="A588" s="48"/>
      <c r="B588" s="48"/>
      <c r="C588" s="48"/>
      <c r="D588" s="48"/>
      <c r="E588" s="48"/>
      <c r="F588" s="48"/>
      <c r="G588" s="48"/>
      <c r="H588" s="48"/>
      <c r="I588" s="48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  <c r="Y588" s="48"/>
      <c r="Z588" s="48"/>
      <c r="AA588" s="48"/>
      <c r="AB588" s="48"/>
      <c r="AC588" s="48"/>
    </row>
    <row r="589">
      <c r="A589" s="48"/>
      <c r="B589" s="48"/>
      <c r="C589" s="48"/>
      <c r="D589" s="48"/>
      <c r="E589" s="48"/>
      <c r="F589" s="48"/>
      <c r="G589" s="48"/>
      <c r="H589" s="48"/>
      <c r="I589" s="48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  <c r="Y589" s="48"/>
      <c r="Z589" s="48"/>
      <c r="AA589" s="48"/>
      <c r="AB589" s="48"/>
      <c r="AC589" s="48"/>
    </row>
    <row r="590">
      <c r="A590" s="48"/>
      <c r="B590" s="48"/>
      <c r="C590" s="48"/>
      <c r="D590" s="48"/>
      <c r="E590" s="48"/>
      <c r="F590" s="48"/>
      <c r="G590" s="48"/>
      <c r="H590" s="48"/>
      <c r="I590" s="48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  <c r="Z590" s="48"/>
      <c r="AA590" s="48"/>
      <c r="AB590" s="48"/>
      <c r="AC590" s="48"/>
    </row>
    <row r="591">
      <c r="A591" s="48"/>
      <c r="B591" s="48"/>
      <c r="C591" s="48"/>
      <c r="D591" s="48"/>
      <c r="E591" s="48"/>
      <c r="F591" s="48"/>
      <c r="G591" s="48"/>
      <c r="H591" s="48"/>
      <c r="I591" s="48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  <c r="Y591" s="48"/>
      <c r="Z591" s="48"/>
      <c r="AA591" s="48"/>
      <c r="AB591" s="48"/>
      <c r="AC591" s="48"/>
    </row>
    <row r="592">
      <c r="A592" s="48"/>
      <c r="B592" s="48"/>
      <c r="C592" s="48"/>
      <c r="D592" s="48"/>
      <c r="E592" s="48"/>
      <c r="F592" s="48"/>
      <c r="G592" s="48"/>
      <c r="H592" s="48"/>
      <c r="I592" s="48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48"/>
      <c r="Z592" s="48"/>
      <c r="AA592" s="48"/>
      <c r="AB592" s="48"/>
      <c r="AC592" s="48"/>
    </row>
    <row r="593">
      <c r="A593" s="48"/>
      <c r="B593" s="48"/>
      <c r="C593" s="48"/>
      <c r="D593" s="48"/>
      <c r="E593" s="48"/>
      <c r="F593" s="48"/>
      <c r="G593" s="48"/>
      <c r="H593" s="48"/>
      <c r="I593" s="48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  <c r="Z593" s="48"/>
      <c r="AA593" s="48"/>
      <c r="AB593" s="48"/>
      <c r="AC593" s="48"/>
    </row>
    <row r="594">
      <c r="A594" s="48"/>
      <c r="B594" s="48"/>
      <c r="C594" s="48"/>
      <c r="D594" s="48"/>
      <c r="E594" s="48"/>
      <c r="F594" s="48"/>
      <c r="G594" s="48"/>
      <c r="H594" s="48"/>
      <c r="I594" s="48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  <c r="Y594" s="48"/>
      <c r="Z594" s="48"/>
      <c r="AA594" s="48"/>
      <c r="AB594" s="48"/>
      <c r="AC594" s="48"/>
    </row>
    <row r="595">
      <c r="A595" s="48"/>
      <c r="B595" s="48"/>
      <c r="C595" s="48"/>
      <c r="D595" s="48"/>
      <c r="E595" s="48"/>
      <c r="F595" s="48"/>
      <c r="G595" s="48"/>
      <c r="H595" s="48"/>
      <c r="I595" s="48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48"/>
      <c r="Z595" s="48"/>
      <c r="AA595" s="48"/>
      <c r="AB595" s="48"/>
      <c r="AC595" s="48"/>
    </row>
    <row r="596">
      <c r="A596" s="48"/>
      <c r="B596" s="48"/>
      <c r="C596" s="48"/>
      <c r="D596" s="48"/>
      <c r="E596" s="48"/>
      <c r="F596" s="48"/>
      <c r="G596" s="48"/>
      <c r="H596" s="48"/>
      <c r="I596" s="48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48"/>
      <c r="Z596" s="48"/>
      <c r="AA596" s="48"/>
      <c r="AB596" s="48"/>
      <c r="AC596" s="48"/>
    </row>
    <row r="597">
      <c r="A597" s="48"/>
      <c r="B597" s="48"/>
      <c r="C597" s="48"/>
      <c r="D597" s="48"/>
      <c r="E597" s="48"/>
      <c r="F597" s="48"/>
      <c r="G597" s="48"/>
      <c r="H597" s="48"/>
      <c r="I597" s="48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  <c r="Y597" s="48"/>
      <c r="Z597" s="48"/>
      <c r="AA597" s="48"/>
      <c r="AB597" s="48"/>
      <c r="AC597" s="48"/>
    </row>
    <row r="598">
      <c r="A598" s="48"/>
      <c r="B598" s="48"/>
      <c r="C598" s="48"/>
      <c r="D598" s="48"/>
      <c r="E598" s="48"/>
      <c r="F598" s="48"/>
      <c r="G598" s="48"/>
      <c r="H598" s="48"/>
      <c r="I598" s="48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  <c r="Y598" s="48"/>
      <c r="Z598" s="48"/>
      <c r="AA598" s="48"/>
      <c r="AB598" s="48"/>
      <c r="AC598" s="48"/>
    </row>
    <row r="599">
      <c r="A599" s="48"/>
      <c r="B599" s="48"/>
      <c r="C599" s="48"/>
      <c r="D599" s="48"/>
      <c r="E599" s="48"/>
      <c r="F599" s="48"/>
      <c r="G599" s="48"/>
      <c r="H599" s="48"/>
      <c r="I599" s="48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48"/>
      <c r="Z599" s="48"/>
      <c r="AA599" s="48"/>
      <c r="AB599" s="48"/>
      <c r="AC599" s="48"/>
    </row>
    <row r="600">
      <c r="A600" s="48"/>
      <c r="B600" s="48"/>
      <c r="C600" s="48"/>
      <c r="D600" s="48"/>
      <c r="E600" s="48"/>
      <c r="F600" s="48"/>
      <c r="G600" s="48"/>
      <c r="H600" s="48"/>
      <c r="I600" s="48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  <c r="Y600" s="48"/>
      <c r="Z600" s="48"/>
      <c r="AA600" s="48"/>
      <c r="AB600" s="48"/>
      <c r="AC600" s="48"/>
    </row>
    <row r="601">
      <c r="A601" s="48"/>
      <c r="B601" s="48"/>
      <c r="C601" s="48"/>
      <c r="D601" s="48"/>
      <c r="E601" s="48"/>
      <c r="F601" s="48"/>
      <c r="G601" s="48"/>
      <c r="H601" s="48"/>
      <c r="I601" s="48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  <c r="Z601" s="48"/>
      <c r="AA601" s="48"/>
      <c r="AB601" s="48"/>
      <c r="AC601" s="48"/>
    </row>
    <row r="602">
      <c r="A602" s="48"/>
      <c r="B602" s="48"/>
      <c r="C602" s="48"/>
      <c r="D602" s="48"/>
      <c r="E602" s="48"/>
      <c r="F602" s="48"/>
      <c r="G602" s="48"/>
      <c r="H602" s="48"/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  <c r="Z602" s="48"/>
      <c r="AA602" s="48"/>
      <c r="AB602" s="48"/>
      <c r="AC602" s="48"/>
    </row>
    <row r="603">
      <c r="A603" s="48"/>
      <c r="B603" s="48"/>
      <c r="C603" s="48"/>
      <c r="D603" s="48"/>
      <c r="E603" s="48"/>
      <c r="F603" s="48"/>
      <c r="G603" s="48"/>
      <c r="H603" s="48"/>
      <c r="I603" s="48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48"/>
      <c r="Z603" s="48"/>
      <c r="AA603" s="48"/>
      <c r="AB603" s="48"/>
      <c r="AC603" s="48"/>
    </row>
    <row r="604">
      <c r="A604" s="48"/>
      <c r="B604" s="48"/>
      <c r="C604" s="48"/>
      <c r="D604" s="48"/>
      <c r="E604" s="48"/>
      <c r="F604" s="48"/>
      <c r="G604" s="48"/>
      <c r="H604" s="48"/>
      <c r="I604" s="48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48"/>
      <c r="Z604" s="48"/>
      <c r="AA604" s="48"/>
      <c r="AB604" s="48"/>
      <c r="AC604" s="48"/>
    </row>
    <row r="605">
      <c r="A605" s="48"/>
      <c r="B605" s="48"/>
      <c r="C605" s="48"/>
      <c r="D605" s="48"/>
      <c r="E605" s="48"/>
      <c r="F605" s="48"/>
      <c r="G605" s="48"/>
      <c r="H605" s="48"/>
      <c r="I605" s="48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48"/>
      <c r="Z605" s="48"/>
      <c r="AA605" s="48"/>
      <c r="AB605" s="48"/>
      <c r="AC605" s="48"/>
    </row>
    <row r="606">
      <c r="A606" s="48"/>
      <c r="B606" s="48"/>
      <c r="C606" s="48"/>
      <c r="D606" s="48"/>
      <c r="E606" s="48"/>
      <c r="F606" s="48"/>
      <c r="G606" s="48"/>
      <c r="H606" s="48"/>
      <c r="I606" s="48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48"/>
      <c r="Z606" s="48"/>
      <c r="AA606" s="48"/>
      <c r="AB606" s="48"/>
      <c r="AC606" s="48"/>
    </row>
    <row r="607">
      <c r="A607" s="48"/>
      <c r="B607" s="48"/>
      <c r="C607" s="48"/>
      <c r="D607" s="48"/>
      <c r="E607" s="48"/>
      <c r="F607" s="48"/>
      <c r="G607" s="48"/>
      <c r="H607" s="48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  <c r="Z607" s="48"/>
      <c r="AA607" s="48"/>
      <c r="AB607" s="48"/>
      <c r="AC607" s="48"/>
    </row>
    <row r="608">
      <c r="A608" s="48"/>
      <c r="B608" s="48"/>
      <c r="C608" s="48"/>
      <c r="D608" s="48"/>
      <c r="E608" s="48"/>
      <c r="F608" s="48"/>
      <c r="G608" s="48"/>
      <c r="H608" s="48"/>
      <c r="I608" s="48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  <c r="Y608" s="48"/>
      <c r="Z608" s="48"/>
      <c r="AA608" s="48"/>
      <c r="AB608" s="48"/>
      <c r="AC608" s="48"/>
    </row>
    <row r="609">
      <c r="A609" s="48"/>
      <c r="B609" s="48"/>
      <c r="C609" s="48"/>
      <c r="D609" s="48"/>
      <c r="E609" s="48"/>
      <c r="F609" s="48"/>
      <c r="G609" s="48"/>
      <c r="H609" s="48"/>
      <c r="I609" s="48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48"/>
      <c r="Z609" s="48"/>
      <c r="AA609" s="48"/>
      <c r="AB609" s="48"/>
      <c r="AC609" s="48"/>
    </row>
    <row r="610">
      <c r="A610" s="48"/>
      <c r="B610" s="48"/>
      <c r="C610" s="48"/>
      <c r="D610" s="48"/>
      <c r="E610" s="48"/>
      <c r="F610" s="48"/>
      <c r="G610" s="48"/>
      <c r="H610" s="48"/>
      <c r="I610" s="48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  <c r="Y610" s="48"/>
      <c r="Z610" s="48"/>
      <c r="AA610" s="48"/>
      <c r="AB610" s="48"/>
      <c r="AC610" s="48"/>
    </row>
    <row r="611">
      <c r="A611" s="48"/>
      <c r="B611" s="48"/>
      <c r="C611" s="48"/>
      <c r="D611" s="48"/>
      <c r="E611" s="48"/>
      <c r="F611" s="48"/>
      <c r="G611" s="48"/>
      <c r="H611" s="48"/>
      <c r="I611" s="48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48"/>
      <c r="Z611" s="48"/>
      <c r="AA611" s="48"/>
      <c r="AB611" s="48"/>
      <c r="AC611" s="48"/>
    </row>
    <row r="612">
      <c r="A612" s="48"/>
      <c r="B612" s="48"/>
      <c r="C612" s="48"/>
      <c r="D612" s="48"/>
      <c r="E612" s="48"/>
      <c r="F612" s="48"/>
      <c r="G612" s="48"/>
      <c r="H612" s="48"/>
      <c r="I612" s="48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48"/>
      <c r="Z612" s="48"/>
      <c r="AA612" s="48"/>
      <c r="AB612" s="48"/>
      <c r="AC612" s="48"/>
    </row>
    <row r="613">
      <c r="A613" s="48"/>
      <c r="B613" s="48"/>
      <c r="C613" s="48"/>
      <c r="D613" s="48"/>
      <c r="E613" s="48"/>
      <c r="F613" s="48"/>
      <c r="G613" s="48"/>
      <c r="H613" s="48"/>
      <c r="I613" s="48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  <c r="Y613" s="48"/>
      <c r="Z613" s="48"/>
      <c r="AA613" s="48"/>
      <c r="AB613" s="48"/>
      <c r="AC613" s="48"/>
    </row>
    <row r="614">
      <c r="A614" s="48"/>
      <c r="B614" s="48"/>
      <c r="C614" s="48"/>
      <c r="D614" s="48"/>
      <c r="E614" s="48"/>
      <c r="F614" s="48"/>
      <c r="G614" s="48"/>
      <c r="H614" s="48"/>
      <c r="I614" s="48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48"/>
      <c r="Z614" s="48"/>
      <c r="AA614" s="48"/>
      <c r="AB614" s="48"/>
      <c r="AC614" s="48"/>
    </row>
    <row r="615">
      <c r="A615" s="48"/>
      <c r="B615" s="48"/>
      <c r="C615" s="48"/>
      <c r="D615" s="48"/>
      <c r="E615" s="48"/>
      <c r="F615" s="48"/>
      <c r="G615" s="48"/>
      <c r="H615" s="48"/>
      <c r="I615" s="48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48"/>
      <c r="Z615" s="48"/>
      <c r="AA615" s="48"/>
      <c r="AB615" s="48"/>
      <c r="AC615" s="48"/>
    </row>
    <row r="616">
      <c r="A616" s="48"/>
      <c r="B616" s="48"/>
      <c r="C616" s="48"/>
      <c r="D616" s="48"/>
      <c r="E616" s="48"/>
      <c r="F616" s="48"/>
      <c r="G616" s="48"/>
      <c r="H616" s="48"/>
      <c r="I616" s="48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48"/>
      <c r="Z616" s="48"/>
      <c r="AA616" s="48"/>
      <c r="AB616" s="48"/>
      <c r="AC616" s="48"/>
    </row>
    <row r="617">
      <c r="A617" s="48"/>
      <c r="B617" s="48"/>
      <c r="C617" s="48"/>
      <c r="D617" s="48"/>
      <c r="E617" s="48"/>
      <c r="F617" s="48"/>
      <c r="G617" s="48"/>
      <c r="H617" s="48"/>
      <c r="I617" s="48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  <c r="Z617" s="48"/>
      <c r="AA617" s="48"/>
      <c r="AB617" s="48"/>
      <c r="AC617" s="48"/>
    </row>
    <row r="618">
      <c r="A618" s="48"/>
      <c r="B618" s="48"/>
      <c r="C618" s="48"/>
      <c r="D618" s="48"/>
      <c r="E618" s="48"/>
      <c r="F618" s="48"/>
      <c r="G618" s="48"/>
      <c r="H618" s="48"/>
      <c r="I618" s="48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  <c r="Z618" s="48"/>
      <c r="AA618" s="48"/>
      <c r="AB618" s="48"/>
      <c r="AC618" s="48"/>
    </row>
    <row r="619">
      <c r="A619" s="48"/>
      <c r="B619" s="48"/>
      <c r="C619" s="48"/>
      <c r="D619" s="48"/>
      <c r="E619" s="48"/>
      <c r="F619" s="48"/>
      <c r="G619" s="48"/>
      <c r="H619" s="48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  <c r="Z619" s="48"/>
      <c r="AA619" s="48"/>
      <c r="AB619" s="48"/>
      <c r="AC619" s="48"/>
    </row>
    <row r="620">
      <c r="A620" s="48"/>
      <c r="B620" s="48"/>
      <c r="C620" s="48"/>
      <c r="D620" s="48"/>
      <c r="E620" s="48"/>
      <c r="F620" s="48"/>
      <c r="G620" s="48"/>
      <c r="H620" s="48"/>
      <c r="I620" s="48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48"/>
      <c r="Z620" s="48"/>
      <c r="AA620" s="48"/>
      <c r="AB620" s="48"/>
      <c r="AC620" s="48"/>
    </row>
    <row r="621">
      <c r="A621" s="48"/>
      <c r="B621" s="48"/>
      <c r="C621" s="48"/>
      <c r="D621" s="48"/>
      <c r="E621" s="48"/>
      <c r="F621" s="48"/>
      <c r="G621" s="48"/>
      <c r="H621" s="48"/>
      <c r="I621" s="48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  <c r="Y621" s="48"/>
      <c r="Z621" s="48"/>
      <c r="AA621" s="48"/>
      <c r="AB621" s="48"/>
      <c r="AC621" s="48"/>
    </row>
    <row r="622">
      <c r="A622" s="48"/>
      <c r="B622" s="48"/>
      <c r="C622" s="48"/>
      <c r="D622" s="48"/>
      <c r="E622" s="48"/>
      <c r="F622" s="48"/>
      <c r="G622" s="48"/>
      <c r="H622" s="48"/>
      <c r="I622" s="48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48"/>
      <c r="Z622" s="48"/>
      <c r="AA622" s="48"/>
      <c r="AB622" s="48"/>
      <c r="AC622" s="48"/>
    </row>
    <row r="623">
      <c r="A623" s="48"/>
      <c r="B623" s="48"/>
      <c r="C623" s="48"/>
      <c r="D623" s="48"/>
      <c r="E623" s="48"/>
      <c r="F623" s="48"/>
      <c r="G623" s="48"/>
      <c r="H623" s="48"/>
      <c r="I623" s="48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  <c r="Y623" s="48"/>
      <c r="Z623" s="48"/>
      <c r="AA623" s="48"/>
      <c r="AB623" s="48"/>
      <c r="AC623" s="48"/>
    </row>
    <row r="624">
      <c r="A624" s="48"/>
      <c r="B624" s="48"/>
      <c r="C624" s="48"/>
      <c r="D624" s="48"/>
      <c r="E624" s="48"/>
      <c r="F624" s="48"/>
      <c r="G624" s="48"/>
      <c r="H624" s="48"/>
      <c r="I624" s="48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  <c r="Y624" s="48"/>
      <c r="Z624" s="48"/>
      <c r="AA624" s="48"/>
      <c r="AB624" s="48"/>
      <c r="AC624" s="48"/>
    </row>
    <row r="625">
      <c r="A625" s="48"/>
      <c r="B625" s="48"/>
      <c r="C625" s="48"/>
      <c r="D625" s="48"/>
      <c r="E625" s="48"/>
      <c r="F625" s="48"/>
      <c r="G625" s="48"/>
      <c r="H625" s="48"/>
      <c r="I625" s="48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  <c r="Y625" s="48"/>
      <c r="Z625" s="48"/>
      <c r="AA625" s="48"/>
      <c r="AB625" s="48"/>
      <c r="AC625" s="48"/>
    </row>
    <row r="626">
      <c r="A626" s="48"/>
      <c r="B626" s="48"/>
      <c r="C626" s="48"/>
      <c r="D626" s="48"/>
      <c r="E626" s="48"/>
      <c r="F626" s="48"/>
      <c r="G626" s="48"/>
      <c r="H626" s="48"/>
      <c r="I626" s="48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48"/>
      <c r="Z626" s="48"/>
      <c r="AA626" s="48"/>
      <c r="AB626" s="48"/>
      <c r="AC626" s="48"/>
    </row>
    <row r="627">
      <c r="A627" s="48"/>
      <c r="B627" s="48"/>
      <c r="C627" s="48"/>
      <c r="D627" s="48"/>
      <c r="E627" s="48"/>
      <c r="F627" s="48"/>
      <c r="G627" s="48"/>
      <c r="H627" s="48"/>
      <c r="I627" s="48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  <c r="Y627" s="48"/>
      <c r="Z627" s="48"/>
      <c r="AA627" s="48"/>
      <c r="AB627" s="48"/>
      <c r="AC627" s="48"/>
    </row>
    <row r="628">
      <c r="A628" s="48"/>
      <c r="B628" s="48"/>
      <c r="C628" s="48"/>
      <c r="D628" s="48"/>
      <c r="E628" s="48"/>
      <c r="F628" s="48"/>
      <c r="G628" s="48"/>
      <c r="H628" s="48"/>
      <c r="I628" s="48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48"/>
      <c r="Z628" s="48"/>
      <c r="AA628" s="48"/>
      <c r="AB628" s="48"/>
      <c r="AC628" s="48"/>
    </row>
    <row r="629">
      <c r="A629" s="48"/>
      <c r="B629" s="48"/>
      <c r="C629" s="48"/>
      <c r="D629" s="48"/>
      <c r="E629" s="48"/>
      <c r="F629" s="48"/>
      <c r="G629" s="48"/>
      <c r="H629" s="48"/>
      <c r="I629" s="48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  <c r="Z629" s="48"/>
      <c r="AA629" s="48"/>
      <c r="AB629" s="48"/>
      <c r="AC629" s="48"/>
    </row>
    <row r="630">
      <c r="A630" s="48"/>
      <c r="B630" s="48"/>
      <c r="C630" s="48"/>
      <c r="D630" s="48"/>
      <c r="E630" s="48"/>
      <c r="F630" s="48"/>
      <c r="G630" s="48"/>
      <c r="H630" s="48"/>
      <c r="I630" s="48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48"/>
      <c r="Z630" s="48"/>
      <c r="AA630" s="48"/>
      <c r="AB630" s="48"/>
      <c r="AC630" s="48"/>
    </row>
    <row r="631">
      <c r="A631" s="48"/>
      <c r="B631" s="48"/>
      <c r="C631" s="48"/>
      <c r="D631" s="48"/>
      <c r="E631" s="48"/>
      <c r="F631" s="48"/>
      <c r="G631" s="48"/>
      <c r="H631" s="48"/>
      <c r="I631" s="48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  <c r="Z631" s="48"/>
      <c r="AA631" s="48"/>
      <c r="AB631" s="48"/>
      <c r="AC631" s="48"/>
    </row>
    <row r="632">
      <c r="A632" s="48"/>
      <c r="B632" s="48"/>
      <c r="C632" s="48"/>
      <c r="D632" s="48"/>
      <c r="E632" s="48"/>
      <c r="F632" s="48"/>
      <c r="G632" s="48"/>
      <c r="H632" s="48"/>
      <c r="I632" s="48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48"/>
      <c r="Z632" s="48"/>
      <c r="AA632" s="48"/>
      <c r="AB632" s="48"/>
      <c r="AC632" s="48"/>
    </row>
    <row r="633">
      <c r="A633" s="48"/>
      <c r="B633" s="48"/>
      <c r="C633" s="48"/>
      <c r="D633" s="48"/>
      <c r="E633" s="48"/>
      <c r="F633" s="48"/>
      <c r="G633" s="48"/>
      <c r="H633" s="48"/>
      <c r="I633" s="48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48"/>
      <c r="Z633" s="48"/>
      <c r="AA633" s="48"/>
      <c r="AB633" s="48"/>
      <c r="AC633" s="48"/>
    </row>
    <row r="634">
      <c r="A634" s="48"/>
      <c r="B634" s="48"/>
      <c r="C634" s="48"/>
      <c r="D634" s="48"/>
      <c r="E634" s="48"/>
      <c r="F634" s="48"/>
      <c r="G634" s="48"/>
      <c r="H634" s="48"/>
      <c r="I634" s="48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48"/>
      <c r="Z634" s="48"/>
      <c r="AA634" s="48"/>
      <c r="AB634" s="48"/>
      <c r="AC634" s="48"/>
    </row>
    <row r="635">
      <c r="A635" s="48"/>
      <c r="B635" s="48"/>
      <c r="C635" s="48"/>
      <c r="D635" s="48"/>
      <c r="E635" s="48"/>
      <c r="F635" s="48"/>
      <c r="G635" s="48"/>
      <c r="H635" s="48"/>
      <c r="I635" s="48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48"/>
      <c r="Z635" s="48"/>
      <c r="AA635" s="48"/>
      <c r="AB635" s="48"/>
      <c r="AC635" s="48"/>
    </row>
    <row r="636">
      <c r="A636" s="48"/>
      <c r="B636" s="48"/>
      <c r="C636" s="48"/>
      <c r="D636" s="48"/>
      <c r="E636" s="48"/>
      <c r="F636" s="48"/>
      <c r="G636" s="48"/>
      <c r="H636" s="48"/>
      <c r="I636" s="48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  <c r="Y636" s="48"/>
      <c r="Z636" s="48"/>
      <c r="AA636" s="48"/>
      <c r="AB636" s="48"/>
      <c r="AC636" s="48"/>
    </row>
    <row r="637">
      <c r="A637" s="48"/>
      <c r="B637" s="48"/>
      <c r="C637" s="48"/>
      <c r="D637" s="48"/>
      <c r="E637" s="48"/>
      <c r="F637" s="48"/>
      <c r="G637" s="48"/>
      <c r="H637" s="48"/>
      <c r="I637" s="48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48"/>
      <c r="Z637" s="48"/>
      <c r="AA637" s="48"/>
      <c r="AB637" s="48"/>
      <c r="AC637" s="48"/>
    </row>
    <row r="638">
      <c r="A638" s="48"/>
      <c r="B638" s="48"/>
      <c r="C638" s="48"/>
      <c r="D638" s="48"/>
      <c r="E638" s="48"/>
      <c r="F638" s="48"/>
      <c r="G638" s="48"/>
      <c r="H638" s="48"/>
      <c r="I638" s="48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48"/>
      <c r="Z638" s="48"/>
      <c r="AA638" s="48"/>
      <c r="AB638" s="48"/>
      <c r="AC638" s="48"/>
    </row>
    <row r="639">
      <c r="A639" s="48"/>
      <c r="B639" s="48"/>
      <c r="C639" s="48"/>
      <c r="D639" s="48"/>
      <c r="E639" s="48"/>
      <c r="F639" s="48"/>
      <c r="G639" s="48"/>
      <c r="H639" s="48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48"/>
      <c r="Z639" s="48"/>
      <c r="AA639" s="48"/>
      <c r="AB639" s="48"/>
      <c r="AC639" s="48"/>
    </row>
    <row r="640">
      <c r="A640" s="48"/>
      <c r="B640" s="48"/>
      <c r="C640" s="48"/>
      <c r="D640" s="48"/>
      <c r="E640" s="48"/>
      <c r="F640" s="48"/>
      <c r="G640" s="48"/>
      <c r="H640" s="48"/>
      <c r="I640" s="48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  <c r="Y640" s="48"/>
      <c r="Z640" s="48"/>
      <c r="AA640" s="48"/>
      <c r="AB640" s="48"/>
      <c r="AC640" s="48"/>
    </row>
    <row r="641">
      <c r="A641" s="48"/>
      <c r="B641" s="48"/>
      <c r="C641" s="48"/>
      <c r="D641" s="48"/>
      <c r="E641" s="48"/>
      <c r="F641" s="48"/>
      <c r="G641" s="48"/>
      <c r="H641" s="48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  <c r="Z641" s="48"/>
      <c r="AA641" s="48"/>
      <c r="AB641" s="48"/>
      <c r="AC641" s="48"/>
    </row>
    <row r="642">
      <c r="A642" s="48"/>
      <c r="B642" s="48"/>
      <c r="C642" s="48"/>
      <c r="D642" s="48"/>
      <c r="E642" s="48"/>
      <c r="F642" s="48"/>
      <c r="G642" s="48"/>
      <c r="H642" s="48"/>
      <c r="I642" s="48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48"/>
      <c r="Z642" s="48"/>
      <c r="AA642" s="48"/>
      <c r="AB642" s="48"/>
      <c r="AC642" s="48"/>
    </row>
    <row r="643">
      <c r="A643" s="48"/>
      <c r="B643" s="48"/>
      <c r="C643" s="48"/>
      <c r="D643" s="48"/>
      <c r="E643" s="48"/>
      <c r="F643" s="48"/>
      <c r="G643" s="48"/>
      <c r="H643" s="48"/>
      <c r="I643" s="48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  <c r="Z643" s="48"/>
      <c r="AA643" s="48"/>
      <c r="AB643" s="48"/>
      <c r="AC643" s="48"/>
    </row>
    <row r="644">
      <c r="A644" s="48"/>
      <c r="B644" s="48"/>
      <c r="C644" s="48"/>
      <c r="D644" s="48"/>
      <c r="E644" s="48"/>
      <c r="F644" s="48"/>
      <c r="G644" s="48"/>
      <c r="H644" s="48"/>
      <c r="I644" s="48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48"/>
      <c r="Z644" s="48"/>
      <c r="AA644" s="48"/>
      <c r="AB644" s="48"/>
      <c r="AC644" s="48"/>
    </row>
    <row r="645">
      <c r="A645" s="48"/>
      <c r="B645" s="48"/>
      <c r="C645" s="48"/>
      <c r="D645" s="48"/>
      <c r="E645" s="48"/>
      <c r="F645" s="48"/>
      <c r="G645" s="48"/>
      <c r="H645" s="48"/>
      <c r="I645" s="48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48"/>
      <c r="Z645" s="48"/>
      <c r="AA645" s="48"/>
      <c r="AB645" s="48"/>
      <c r="AC645" s="48"/>
    </row>
    <row r="646">
      <c r="A646" s="48"/>
      <c r="B646" s="48"/>
      <c r="C646" s="48"/>
      <c r="D646" s="48"/>
      <c r="E646" s="48"/>
      <c r="F646" s="48"/>
      <c r="G646" s="48"/>
      <c r="H646" s="48"/>
      <c r="I646" s="48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48"/>
      <c r="Z646" s="48"/>
      <c r="AA646" s="48"/>
      <c r="AB646" s="48"/>
      <c r="AC646" s="48"/>
    </row>
    <row r="647">
      <c r="A647" s="48"/>
      <c r="B647" s="48"/>
      <c r="C647" s="48"/>
      <c r="D647" s="48"/>
      <c r="E647" s="48"/>
      <c r="F647" s="48"/>
      <c r="G647" s="48"/>
      <c r="H647" s="48"/>
      <c r="I647" s="48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  <c r="Y647" s="48"/>
      <c r="Z647" s="48"/>
      <c r="AA647" s="48"/>
      <c r="AB647" s="48"/>
      <c r="AC647" s="48"/>
    </row>
    <row r="648">
      <c r="A648" s="48"/>
      <c r="B648" s="48"/>
      <c r="C648" s="48"/>
      <c r="D648" s="48"/>
      <c r="E648" s="48"/>
      <c r="F648" s="48"/>
      <c r="G648" s="48"/>
      <c r="H648" s="48"/>
      <c r="I648" s="48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  <c r="Y648" s="48"/>
      <c r="Z648" s="48"/>
      <c r="AA648" s="48"/>
      <c r="AB648" s="48"/>
      <c r="AC648" s="48"/>
    </row>
    <row r="649">
      <c r="A649" s="48"/>
      <c r="B649" s="48"/>
      <c r="C649" s="48"/>
      <c r="D649" s="48"/>
      <c r="E649" s="48"/>
      <c r="F649" s="48"/>
      <c r="G649" s="48"/>
      <c r="H649" s="48"/>
      <c r="I649" s="48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48"/>
      <c r="Z649" s="48"/>
      <c r="AA649" s="48"/>
      <c r="AB649" s="48"/>
      <c r="AC649" s="48"/>
    </row>
    <row r="650">
      <c r="A650" s="48"/>
      <c r="B650" s="48"/>
      <c r="C650" s="48"/>
      <c r="D650" s="48"/>
      <c r="E650" s="48"/>
      <c r="F650" s="48"/>
      <c r="G650" s="48"/>
      <c r="H650" s="48"/>
      <c r="I650" s="48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  <c r="Y650" s="48"/>
      <c r="Z650" s="48"/>
      <c r="AA650" s="48"/>
      <c r="AB650" s="48"/>
      <c r="AC650" s="48"/>
    </row>
    <row r="651">
      <c r="A651" s="48"/>
      <c r="B651" s="48"/>
      <c r="C651" s="48"/>
      <c r="D651" s="48"/>
      <c r="E651" s="48"/>
      <c r="F651" s="48"/>
      <c r="G651" s="48"/>
      <c r="H651" s="48"/>
      <c r="I651" s="48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  <c r="Y651" s="48"/>
      <c r="Z651" s="48"/>
      <c r="AA651" s="48"/>
      <c r="AB651" s="48"/>
      <c r="AC651" s="48"/>
    </row>
    <row r="652">
      <c r="A652" s="48"/>
      <c r="B652" s="48"/>
      <c r="C652" s="48"/>
      <c r="D652" s="48"/>
      <c r="E652" s="48"/>
      <c r="F652" s="48"/>
      <c r="G652" s="48"/>
      <c r="H652" s="48"/>
      <c r="I652" s="48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  <c r="Y652" s="48"/>
      <c r="Z652" s="48"/>
      <c r="AA652" s="48"/>
      <c r="AB652" s="48"/>
      <c r="AC652" s="48"/>
    </row>
    <row r="653">
      <c r="A653" s="48"/>
      <c r="B653" s="48"/>
      <c r="C653" s="48"/>
      <c r="D653" s="48"/>
      <c r="E653" s="48"/>
      <c r="F653" s="48"/>
      <c r="G653" s="48"/>
      <c r="H653" s="48"/>
      <c r="I653" s="48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48"/>
      <c r="Z653" s="48"/>
      <c r="AA653" s="48"/>
      <c r="AB653" s="48"/>
      <c r="AC653" s="48"/>
    </row>
    <row r="654">
      <c r="A654" s="48"/>
      <c r="B654" s="48"/>
      <c r="C654" s="48"/>
      <c r="D654" s="48"/>
      <c r="E654" s="48"/>
      <c r="F654" s="48"/>
      <c r="G654" s="48"/>
      <c r="H654" s="48"/>
      <c r="I654" s="48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  <c r="Y654" s="48"/>
      <c r="Z654" s="48"/>
      <c r="AA654" s="48"/>
      <c r="AB654" s="48"/>
      <c r="AC654" s="48"/>
    </row>
    <row r="655">
      <c r="A655" s="48"/>
      <c r="B655" s="48"/>
      <c r="C655" s="48"/>
      <c r="D655" s="48"/>
      <c r="E655" s="48"/>
      <c r="F655" s="48"/>
      <c r="G655" s="48"/>
      <c r="H655" s="48"/>
      <c r="I655" s="48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  <c r="Y655" s="48"/>
      <c r="Z655" s="48"/>
      <c r="AA655" s="48"/>
      <c r="AB655" s="48"/>
      <c r="AC655" s="48"/>
    </row>
    <row r="656">
      <c r="A656" s="48"/>
      <c r="B656" s="48"/>
      <c r="C656" s="48"/>
      <c r="D656" s="48"/>
      <c r="E656" s="48"/>
      <c r="F656" s="48"/>
      <c r="G656" s="48"/>
      <c r="H656" s="48"/>
      <c r="I656" s="48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  <c r="Y656" s="48"/>
      <c r="Z656" s="48"/>
      <c r="AA656" s="48"/>
      <c r="AB656" s="48"/>
      <c r="AC656" s="48"/>
    </row>
    <row r="657">
      <c r="A657" s="48"/>
      <c r="B657" s="48"/>
      <c r="C657" s="48"/>
      <c r="D657" s="48"/>
      <c r="E657" s="48"/>
      <c r="F657" s="48"/>
      <c r="G657" s="48"/>
      <c r="H657" s="48"/>
      <c r="I657" s="48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48"/>
      <c r="Z657" s="48"/>
      <c r="AA657" s="48"/>
      <c r="AB657" s="48"/>
      <c r="AC657" s="48"/>
    </row>
    <row r="658">
      <c r="A658" s="48"/>
      <c r="B658" s="48"/>
      <c r="C658" s="48"/>
      <c r="D658" s="48"/>
      <c r="E658" s="48"/>
      <c r="F658" s="48"/>
      <c r="G658" s="48"/>
      <c r="H658" s="48"/>
      <c r="I658" s="48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  <c r="Z658" s="48"/>
      <c r="AA658" s="48"/>
      <c r="AB658" s="48"/>
      <c r="AC658" s="48"/>
    </row>
    <row r="659">
      <c r="A659" s="48"/>
      <c r="B659" s="48"/>
      <c r="C659" s="48"/>
      <c r="D659" s="48"/>
      <c r="E659" s="48"/>
      <c r="F659" s="48"/>
      <c r="G659" s="48"/>
      <c r="H659" s="48"/>
      <c r="I659" s="48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  <c r="Z659" s="48"/>
      <c r="AA659" s="48"/>
      <c r="AB659" s="48"/>
      <c r="AC659" s="48"/>
    </row>
    <row r="660">
      <c r="A660" s="48"/>
      <c r="B660" s="48"/>
      <c r="C660" s="48"/>
      <c r="D660" s="48"/>
      <c r="E660" s="48"/>
      <c r="F660" s="48"/>
      <c r="G660" s="48"/>
      <c r="H660" s="48"/>
      <c r="I660" s="48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  <c r="Y660" s="48"/>
      <c r="Z660" s="48"/>
      <c r="AA660" s="48"/>
      <c r="AB660" s="48"/>
      <c r="AC660" s="48"/>
    </row>
    <row r="661">
      <c r="A661" s="48"/>
      <c r="B661" s="48"/>
      <c r="C661" s="48"/>
      <c r="D661" s="48"/>
      <c r="E661" s="48"/>
      <c r="F661" s="48"/>
      <c r="G661" s="48"/>
      <c r="H661" s="48"/>
      <c r="I661" s="48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  <c r="Y661" s="48"/>
      <c r="Z661" s="48"/>
      <c r="AA661" s="48"/>
      <c r="AB661" s="48"/>
      <c r="AC661" s="48"/>
    </row>
    <row r="662">
      <c r="A662" s="48"/>
      <c r="B662" s="48"/>
      <c r="C662" s="48"/>
      <c r="D662" s="48"/>
      <c r="E662" s="48"/>
      <c r="F662" s="48"/>
      <c r="G662" s="48"/>
      <c r="H662" s="48"/>
      <c r="I662" s="48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  <c r="Z662" s="48"/>
      <c r="AA662" s="48"/>
      <c r="AB662" s="48"/>
      <c r="AC662" s="48"/>
    </row>
    <row r="663">
      <c r="A663" s="48"/>
      <c r="B663" s="48"/>
      <c r="C663" s="48"/>
      <c r="D663" s="48"/>
      <c r="E663" s="48"/>
      <c r="F663" s="48"/>
      <c r="G663" s="48"/>
      <c r="H663" s="48"/>
      <c r="I663" s="48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  <c r="Y663" s="48"/>
      <c r="Z663" s="48"/>
      <c r="AA663" s="48"/>
      <c r="AB663" s="48"/>
      <c r="AC663" s="48"/>
    </row>
    <row r="664">
      <c r="A664" s="48"/>
      <c r="B664" s="48"/>
      <c r="C664" s="48"/>
      <c r="D664" s="48"/>
      <c r="E664" s="48"/>
      <c r="F664" s="48"/>
      <c r="G664" s="48"/>
      <c r="H664" s="48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  <c r="Z664" s="48"/>
      <c r="AA664" s="48"/>
      <c r="AB664" s="48"/>
      <c r="AC664" s="48"/>
    </row>
    <row r="665">
      <c r="A665" s="48"/>
      <c r="B665" s="48"/>
      <c r="C665" s="48"/>
      <c r="D665" s="48"/>
      <c r="E665" s="48"/>
      <c r="F665" s="48"/>
      <c r="G665" s="48"/>
      <c r="H665" s="48"/>
      <c r="I665" s="48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48"/>
      <c r="Z665" s="48"/>
      <c r="AA665" s="48"/>
      <c r="AB665" s="48"/>
      <c r="AC665" s="48"/>
    </row>
    <row r="666">
      <c r="A666" s="48"/>
      <c r="B666" s="48"/>
      <c r="C666" s="48"/>
      <c r="D666" s="48"/>
      <c r="E666" s="48"/>
      <c r="F666" s="48"/>
      <c r="G666" s="48"/>
      <c r="H666" s="48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48"/>
      <c r="Z666" s="48"/>
      <c r="AA666" s="48"/>
      <c r="AB666" s="48"/>
      <c r="AC666" s="48"/>
    </row>
    <row r="667">
      <c r="A667" s="48"/>
      <c r="B667" s="48"/>
      <c r="C667" s="48"/>
      <c r="D667" s="48"/>
      <c r="E667" s="48"/>
      <c r="F667" s="48"/>
      <c r="G667" s="48"/>
      <c r="H667" s="48"/>
      <c r="I667" s="48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  <c r="Z667" s="48"/>
      <c r="AA667" s="48"/>
      <c r="AB667" s="48"/>
      <c r="AC667" s="48"/>
    </row>
    <row r="668">
      <c r="A668" s="48"/>
      <c r="B668" s="48"/>
      <c r="C668" s="48"/>
      <c r="D668" s="48"/>
      <c r="E668" s="48"/>
      <c r="F668" s="48"/>
      <c r="G668" s="48"/>
      <c r="H668" s="48"/>
      <c r="I668" s="48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  <c r="Y668" s="48"/>
      <c r="Z668" s="48"/>
      <c r="AA668" s="48"/>
      <c r="AB668" s="48"/>
      <c r="AC668" s="48"/>
    </row>
    <row r="669">
      <c r="A669" s="48"/>
      <c r="B669" s="48"/>
      <c r="C669" s="48"/>
      <c r="D669" s="48"/>
      <c r="E669" s="48"/>
      <c r="F669" s="48"/>
      <c r="G669" s="48"/>
      <c r="H669" s="48"/>
      <c r="I669" s="48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48"/>
      <c r="Z669" s="48"/>
      <c r="AA669" s="48"/>
      <c r="AB669" s="48"/>
      <c r="AC669" s="48"/>
    </row>
    <row r="670">
      <c r="A670" s="48"/>
      <c r="B670" s="48"/>
      <c r="C670" s="48"/>
      <c r="D670" s="48"/>
      <c r="E670" s="48"/>
      <c r="F670" s="48"/>
      <c r="G670" s="48"/>
      <c r="H670" s="48"/>
      <c r="I670" s="48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  <c r="Y670" s="48"/>
      <c r="Z670" s="48"/>
      <c r="AA670" s="48"/>
      <c r="AB670" s="48"/>
      <c r="AC670" s="48"/>
    </row>
    <row r="671">
      <c r="A671" s="48"/>
      <c r="B671" s="48"/>
      <c r="C671" s="48"/>
      <c r="D671" s="48"/>
      <c r="E671" s="48"/>
      <c r="F671" s="48"/>
      <c r="G671" s="48"/>
      <c r="H671" s="48"/>
      <c r="I671" s="48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  <c r="Y671" s="48"/>
      <c r="Z671" s="48"/>
      <c r="AA671" s="48"/>
      <c r="AB671" s="48"/>
      <c r="AC671" s="48"/>
    </row>
    <row r="672">
      <c r="A672" s="48"/>
      <c r="B672" s="48"/>
      <c r="C672" s="48"/>
      <c r="D672" s="48"/>
      <c r="E672" s="48"/>
      <c r="F672" s="48"/>
      <c r="G672" s="48"/>
      <c r="H672" s="48"/>
      <c r="I672" s="48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48"/>
      <c r="Z672" s="48"/>
      <c r="AA672" s="48"/>
      <c r="AB672" s="48"/>
      <c r="AC672" s="48"/>
    </row>
    <row r="673">
      <c r="A673" s="48"/>
      <c r="B673" s="48"/>
      <c r="C673" s="48"/>
      <c r="D673" s="48"/>
      <c r="E673" s="48"/>
      <c r="F673" s="48"/>
      <c r="G673" s="48"/>
      <c r="H673" s="48"/>
      <c r="I673" s="48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  <c r="Y673" s="48"/>
      <c r="Z673" s="48"/>
      <c r="AA673" s="48"/>
      <c r="AB673" s="48"/>
      <c r="AC673" s="48"/>
    </row>
    <row r="674">
      <c r="A674" s="48"/>
      <c r="B674" s="48"/>
      <c r="C674" s="48"/>
      <c r="D674" s="48"/>
      <c r="E674" s="48"/>
      <c r="F674" s="48"/>
      <c r="G674" s="48"/>
      <c r="H674" s="48"/>
      <c r="I674" s="48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  <c r="Y674" s="48"/>
      <c r="Z674" s="48"/>
      <c r="AA674" s="48"/>
      <c r="AB674" s="48"/>
      <c r="AC674" s="48"/>
    </row>
    <row r="675">
      <c r="A675" s="48"/>
      <c r="B675" s="48"/>
      <c r="C675" s="48"/>
      <c r="D675" s="48"/>
      <c r="E675" s="48"/>
      <c r="F675" s="48"/>
      <c r="G675" s="48"/>
      <c r="H675" s="48"/>
      <c r="I675" s="48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  <c r="Y675" s="48"/>
      <c r="Z675" s="48"/>
      <c r="AA675" s="48"/>
      <c r="AB675" s="48"/>
      <c r="AC675" s="48"/>
    </row>
    <row r="676">
      <c r="A676" s="48"/>
      <c r="B676" s="48"/>
      <c r="C676" s="48"/>
      <c r="D676" s="48"/>
      <c r="E676" s="48"/>
      <c r="F676" s="48"/>
      <c r="G676" s="48"/>
      <c r="H676" s="48"/>
      <c r="I676" s="48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  <c r="Y676" s="48"/>
      <c r="Z676" s="48"/>
      <c r="AA676" s="48"/>
      <c r="AB676" s="48"/>
      <c r="AC676" s="48"/>
    </row>
    <row r="677">
      <c r="A677" s="48"/>
      <c r="B677" s="48"/>
      <c r="C677" s="48"/>
      <c r="D677" s="48"/>
      <c r="E677" s="48"/>
      <c r="F677" s="48"/>
      <c r="G677" s="48"/>
      <c r="H677" s="48"/>
      <c r="I677" s="48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  <c r="Y677" s="48"/>
      <c r="Z677" s="48"/>
      <c r="AA677" s="48"/>
      <c r="AB677" s="48"/>
      <c r="AC677" s="48"/>
    </row>
    <row r="678">
      <c r="A678" s="48"/>
      <c r="B678" s="48"/>
      <c r="C678" s="48"/>
      <c r="D678" s="48"/>
      <c r="E678" s="48"/>
      <c r="F678" s="48"/>
      <c r="G678" s="48"/>
      <c r="H678" s="48"/>
      <c r="I678" s="48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  <c r="Y678" s="48"/>
      <c r="Z678" s="48"/>
      <c r="AA678" s="48"/>
      <c r="AB678" s="48"/>
      <c r="AC678" s="48"/>
    </row>
    <row r="679">
      <c r="A679" s="48"/>
      <c r="B679" s="48"/>
      <c r="C679" s="48"/>
      <c r="D679" s="48"/>
      <c r="E679" s="48"/>
      <c r="F679" s="48"/>
      <c r="G679" s="48"/>
      <c r="H679" s="48"/>
      <c r="I679" s="48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  <c r="Y679" s="48"/>
      <c r="Z679" s="48"/>
      <c r="AA679" s="48"/>
      <c r="AB679" s="48"/>
      <c r="AC679" s="48"/>
    </row>
    <row r="680">
      <c r="A680" s="48"/>
      <c r="B680" s="48"/>
      <c r="C680" s="48"/>
      <c r="D680" s="48"/>
      <c r="E680" s="48"/>
      <c r="F680" s="48"/>
      <c r="G680" s="48"/>
      <c r="H680" s="48"/>
      <c r="I680" s="48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  <c r="Y680" s="48"/>
      <c r="Z680" s="48"/>
      <c r="AA680" s="48"/>
      <c r="AB680" s="48"/>
      <c r="AC680" s="48"/>
    </row>
    <row r="681">
      <c r="A681" s="48"/>
      <c r="B681" s="48"/>
      <c r="C681" s="48"/>
      <c r="D681" s="48"/>
      <c r="E681" s="48"/>
      <c r="F681" s="48"/>
      <c r="G681" s="48"/>
      <c r="H681" s="48"/>
      <c r="I681" s="48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  <c r="Y681" s="48"/>
      <c r="Z681" s="48"/>
      <c r="AA681" s="48"/>
      <c r="AB681" s="48"/>
      <c r="AC681" s="48"/>
    </row>
    <row r="682">
      <c r="A682" s="48"/>
      <c r="B682" s="48"/>
      <c r="C682" s="48"/>
      <c r="D682" s="48"/>
      <c r="E682" s="48"/>
      <c r="F682" s="48"/>
      <c r="G682" s="48"/>
      <c r="H682" s="48"/>
      <c r="I682" s="48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  <c r="Y682" s="48"/>
      <c r="Z682" s="48"/>
      <c r="AA682" s="48"/>
      <c r="AB682" s="48"/>
      <c r="AC682" s="48"/>
    </row>
    <row r="683">
      <c r="A683" s="48"/>
      <c r="B683" s="48"/>
      <c r="C683" s="48"/>
      <c r="D683" s="48"/>
      <c r="E683" s="48"/>
      <c r="F683" s="48"/>
      <c r="G683" s="48"/>
      <c r="H683" s="48"/>
      <c r="I683" s="48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48"/>
      <c r="Z683" s="48"/>
      <c r="AA683" s="48"/>
      <c r="AB683" s="48"/>
      <c r="AC683" s="48"/>
    </row>
    <row r="684">
      <c r="A684" s="48"/>
      <c r="B684" s="48"/>
      <c r="C684" s="48"/>
      <c r="D684" s="48"/>
      <c r="E684" s="48"/>
      <c r="F684" s="48"/>
      <c r="G684" s="48"/>
      <c r="H684" s="48"/>
      <c r="I684" s="48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  <c r="Y684" s="48"/>
      <c r="Z684" s="48"/>
      <c r="AA684" s="48"/>
      <c r="AB684" s="48"/>
      <c r="AC684" s="48"/>
    </row>
    <row r="685">
      <c r="A685" s="48"/>
      <c r="B685" s="48"/>
      <c r="C685" s="48"/>
      <c r="D685" s="48"/>
      <c r="E685" s="48"/>
      <c r="F685" s="48"/>
      <c r="G685" s="48"/>
      <c r="H685" s="48"/>
      <c r="I685" s="48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48"/>
      <c r="Z685" s="48"/>
      <c r="AA685" s="48"/>
      <c r="AB685" s="48"/>
      <c r="AC685" s="48"/>
    </row>
    <row r="686">
      <c r="A686" s="48"/>
      <c r="B686" s="48"/>
      <c r="C686" s="48"/>
      <c r="D686" s="48"/>
      <c r="E686" s="48"/>
      <c r="F686" s="48"/>
      <c r="G686" s="48"/>
      <c r="H686" s="48"/>
      <c r="I686" s="48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48"/>
      <c r="Z686" s="48"/>
      <c r="AA686" s="48"/>
      <c r="AB686" s="48"/>
      <c r="AC686" s="48"/>
    </row>
    <row r="687">
      <c r="A687" s="48"/>
      <c r="B687" s="48"/>
      <c r="C687" s="48"/>
      <c r="D687" s="48"/>
      <c r="E687" s="48"/>
      <c r="F687" s="48"/>
      <c r="G687" s="48"/>
      <c r="H687" s="48"/>
      <c r="I687" s="48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48"/>
      <c r="Z687" s="48"/>
      <c r="AA687" s="48"/>
      <c r="AB687" s="48"/>
      <c r="AC687" s="48"/>
    </row>
    <row r="688">
      <c r="A688" s="48"/>
      <c r="B688" s="48"/>
      <c r="C688" s="48"/>
      <c r="D688" s="48"/>
      <c r="E688" s="48"/>
      <c r="F688" s="48"/>
      <c r="G688" s="48"/>
      <c r="H688" s="48"/>
      <c r="I688" s="48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  <c r="Y688" s="48"/>
      <c r="Z688" s="48"/>
      <c r="AA688" s="48"/>
      <c r="AB688" s="48"/>
      <c r="AC688" s="48"/>
    </row>
    <row r="689">
      <c r="A689" s="48"/>
      <c r="B689" s="48"/>
      <c r="C689" s="48"/>
      <c r="D689" s="48"/>
      <c r="E689" s="48"/>
      <c r="F689" s="48"/>
      <c r="G689" s="48"/>
      <c r="H689" s="48"/>
      <c r="I689" s="48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48"/>
      <c r="Z689" s="48"/>
      <c r="AA689" s="48"/>
      <c r="AB689" s="48"/>
      <c r="AC689" s="48"/>
    </row>
    <row r="690">
      <c r="A690" s="48"/>
      <c r="B690" s="48"/>
      <c r="C690" s="48"/>
      <c r="D690" s="48"/>
      <c r="E690" s="48"/>
      <c r="F690" s="48"/>
      <c r="G690" s="48"/>
      <c r="H690" s="48"/>
      <c r="I690" s="48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  <c r="Y690" s="48"/>
      <c r="Z690" s="48"/>
      <c r="AA690" s="48"/>
      <c r="AB690" s="48"/>
      <c r="AC690" s="48"/>
    </row>
    <row r="691">
      <c r="A691" s="48"/>
      <c r="B691" s="48"/>
      <c r="C691" s="48"/>
      <c r="D691" s="48"/>
      <c r="E691" s="48"/>
      <c r="F691" s="48"/>
      <c r="G691" s="48"/>
      <c r="H691" s="48"/>
      <c r="I691" s="48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  <c r="Y691" s="48"/>
      <c r="Z691" s="48"/>
      <c r="AA691" s="48"/>
      <c r="AB691" s="48"/>
      <c r="AC691" s="48"/>
    </row>
    <row r="692">
      <c r="A692" s="48"/>
      <c r="B692" s="48"/>
      <c r="C692" s="48"/>
      <c r="D692" s="48"/>
      <c r="E692" s="48"/>
      <c r="F692" s="48"/>
      <c r="G692" s="48"/>
      <c r="H692" s="48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48"/>
      <c r="Z692" s="48"/>
      <c r="AA692" s="48"/>
      <c r="AB692" s="48"/>
      <c r="AC692" s="48"/>
    </row>
    <row r="693">
      <c r="A693" s="48"/>
      <c r="B693" s="48"/>
      <c r="C693" s="48"/>
      <c r="D693" s="48"/>
      <c r="E693" s="48"/>
      <c r="F693" s="48"/>
      <c r="G693" s="48"/>
      <c r="H693" s="48"/>
      <c r="I693" s="48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  <c r="Y693" s="48"/>
      <c r="Z693" s="48"/>
      <c r="AA693" s="48"/>
      <c r="AB693" s="48"/>
      <c r="AC693" s="48"/>
    </row>
    <row r="694">
      <c r="A694" s="48"/>
      <c r="B694" s="48"/>
      <c r="C694" s="48"/>
      <c r="D694" s="48"/>
      <c r="E694" s="48"/>
      <c r="F694" s="48"/>
      <c r="G694" s="48"/>
      <c r="H694" s="48"/>
      <c r="I694" s="48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  <c r="Y694" s="48"/>
      <c r="Z694" s="48"/>
      <c r="AA694" s="48"/>
      <c r="AB694" s="48"/>
      <c r="AC694" s="48"/>
    </row>
    <row r="695">
      <c r="A695" s="48"/>
      <c r="B695" s="48"/>
      <c r="C695" s="48"/>
      <c r="D695" s="48"/>
      <c r="E695" s="48"/>
      <c r="F695" s="48"/>
      <c r="G695" s="48"/>
      <c r="H695" s="48"/>
      <c r="I695" s="48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  <c r="Y695" s="48"/>
      <c r="Z695" s="48"/>
      <c r="AA695" s="48"/>
      <c r="AB695" s="48"/>
      <c r="AC695" s="48"/>
    </row>
    <row r="696">
      <c r="A696" s="48"/>
      <c r="B696" s="48"/>
      <c r="C696" s="48"/>
      <c r="D696" s="48"/>
      <c r="E696" s="48"/>
      <c r="F696" s="48"/>
      <c r="G696" s="48"/>
      <c r="H696" s="48"/>
      <c r="I696" s="48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  <c r="Y696" s="48"/>
      <c r="Z696" s="48"/>
      <c r="AA696" s="48"/>
      <c r="AB696" s="48"/>
      <c r="AC696" s="48"/>
    </row>
    <row r="697">
      <c r="A697" s="48"/>
      <c r="B697" s="48"/>
      <c r="C697" s="48"/>
      <c r="D697" s="48"/>
      <c r="E697" s="48"/>
      <c r="F697" s="48"/>
      <c r="G697" s="48"/>
      <c r="H697" s="48"/>
      <c r="I697" s="48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  <c r="Y697" s="48"/>
      <c r="Z697" s="48"/>
      <c r="AA697" s="48"/>
      <c r="AB697" s="48"/>
      <c r="AC697" s="48"/>
    </row>
    <row r="698">
      <c r="A698" s="48"/>
      <c r="B698" s="48"/>
      <c r="C698" s="48"/>
      <c r="D698" s="48"/>
      <c r="E698" s="48"/>
      <c r="F698" s="48"/>
      <c r="G698" s="48"/>
      <c r="H698" s="48"/>
      <c r="I698" s="48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48"/>
      <c r="Z698" s="48"/>
      <c r="AA698" s="48"/>
      <c r="AB698" s="48"/>
      <c r="AC698" s="48"/>
    </row>
    <row r="699">
      <c r="A699" s="48"/>
      <c r="B699" s="48"/>
      <c r="C699" s="48"/>
      <c r="D699" s="48"/>
      <c r="E699" s="48"/>
      <c r="F699" s="48"/>
      <c r="G699" s="48"/>
      <c r="H699" s="48"/>
      <c r="I699" s="48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  <c r="Y699" s="48"/>
      <c r="Z699" s="48"/>
      <c r="AA699" s="48"/>
      <c r="AB699" s="48"/>
      <c r="AC699" s="48"/>
    </row>
    <row r="700">
      <c r="A700" s="48"/>
      <c r="B700" s="48"/>
      <c r="C700" s="48"/>
      <c r="D700" s="48"/>
      <c r="E700" s="48"/>
      <c r="F700" s="48"/>
      <c r="G700" s="48"/>
      <c r="H700" s="48"/>
      <c r="I700" s="48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  <c r="Y700" s="48"/>
      <c r="Z700" s="48"/>
      <c r="AA700" s="48"/>
      <c r="AB700" s="48"/>
      <c r="AC700" s="48"/>
    </row>
    <row r="701">
      <c r="A701" s="48"/>
      <c r="B701" s="48"/>
      <c r="C701" s="48"/>
      <c r="D701" s="48"/>
      <c r="E701" s="48"/>
      <c r="F701" s="48"/>
      <c r="G701" s="48"/>
      <c r="H701" s="48"/>
      <c r="I701" s="48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48"/>
      <c r="Z701" s="48"/>
      <c r="AA701" s="48"/>
      <c r="AB701" s="48"/>
      <c r="AC701" s="48"/>
    </row>
    <row r="702">
      <c r="A702" s="48"/>
      <c r="B702" s="48"/>
      <c r="C702" s="48"/>
      <c r="D702" s="48"/>
      <c r="E702" s="48"/>
      <c r="F702" s="48"/>
      <c r="G702" s="48"/>
      <c r="H702" s="48"/>
      <c r="I702" s="48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48"/>
      <c r="Z702" s="48"/>
      <c r="AA702" s="48"/>
      <c r="AB702" s="48"/>
      <c r="AC702" s="48"/>
    </row>
    <row r="703">
      <c r="A703" s="48"/>
      <c r="B703" s="48"/>
      <c r="C703" s="48"/>
      <c r="D703" s="48"/>
      <c r="E703" s="48"/>
      <c r="F703" s="48"/>
      <c r="G703" s="48"/>
      <c r="H703" s="48"/>
      <c r="I703" s="48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48"/>
      <c r="Z703" s="48"/>
      <c r="AA703" s="48"/>
      <c r="AB703" s="48"/>
      <c r="AC703" s="48"/>
    </row>
    <row r="704">
      <c r="A704" s="48"/>
      <c r="B704" s="48"/>
      <c r="C704" s="48"/>
      <c r="D704" s="48"/>
      <c r="E704" s="48"/>
      <c r="F704" s="48"/>
      <c r="G704" s="48"/>
      <c r="H704" s="48"/>
      <c r="I704" s="48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48"/>
      <c r="Z704" s="48"/>
      <c r="AA704" s="48"/>
      <c r="AB704" s="48"/>
      <c r="AC704" s="48"/>
    </row>
    <row r="705">
      <c r="A705" s="48"/>
      <c r="B705" s="48"/>
      <c r="C705" s="48"/>
      <c r="D705" s="48"/>
      <c r="E705" s="48"/>
      <c r="F705" s="48"/>
      <c r="G705" s="48"/>
      <c r="H705" s="48"/>
      <c r="I705" s="48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  <c r="Y705" s="48"/>
      <c r="Z705" s="48"/>
      <c r="AA705" s="48"/>
      <c r="AB705" s="48"/>
      <c r="AC705" s="48"/>
    </row>
    <row r="706">
      <c r="A706" s="48"/>
      <c r="B706" s="48"/>
      <c r="C706" s="48"/>
      <c r="D706" s="48"/>
      <c r="E706" s="48"/>
      <c r="F706" s="48"/>
      <c r="G706" s="48"/>
      <c r="H706" s="48"/>
      <c r="I706" s="48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  <c r="Z706" s="48"/>
      <c r="AA706" s="48"/>
      <c r="AB706" s="48"/>
      <c r="AC706" s="48"/>
    </row>
    <row r="707">
      <c r="A707" s="48"/>
      <c r="B707" s="48"/>
      <c r="C707" s="48"/>
      <c r="D707" s="48"/>
      <c r="E707" s="48"/>
      <c r="F707" s="48"/>
      <c r="G707" s="48"/>
      <c r="H707" s="48"/>
      <c r="I707" s="48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48"/>
      <c r="Z707" s="48"/>
      <c r="AA707" s="48"/>
      <c r="AB707" s="48"/>
      <c r="AC707" s="48"/>
    </row>
    <row r="708">
      <c r="A708" s="48"/>
      <c r="B708" s="48"/>
      <c r="C708" s="48"/>
      <c r="D708" s="48"/>
      <c r="E708" s="48"/>
      <c r="F708" s="48"/>
      <c r="G708" s="48"/>
      <c r="H708" s="48"/>
      <c r="I708" s="48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48"/>
      <c r="Z708" s="48"/>
      <c r="AA708" s="48"/>
      <c r="AB708" s="48"/>
      <c r="AC708" s="48"/>
    </row>
    <row r="709">
      <c r="A709" s="48"/>
      <c r="B709" s="48"/>
      <c r="C709" s="48"/>
      <c r="D709" s="48"/>
      <c r="E709" s="48"/>
      <c r="F709" s="48"/>
      <c r="G709" s="48"/>
      <c r="H709" s="48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  <c r="Z709" s="48"/>
      <c r="AA709" s="48"/>
      <c r="AB709" s="48"/>
      <c r="AC709" s="48"/>
    </row>
    <row r="710">
      <c r="A710" s="48"/>
      <c r="B710" s="48"/>
      <c r="C710" s="48"/>
      <c r="D710" s="48"/>
      <c r="E710" s="48"/>
      <c r="F710" s="48"/>
      <c r="G710" s="48"/>
      <c r="H710" s="48"/>
      <c r="I710" s="48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48"/>
      <c r="Z710" s="48"/>
      <c r="AA710" s="48"/>
      <c r="AB710" s="48"/>
      <c r="AC710" s="48"/>
    </row>
    <row r="711">
      <c r="A711" s="48"/>
      <c r="B711" s="48"/>
      <c r="C711" s="48"/>
      <c r="D711" s="48"/>
      <c r="E711" s="48"/>
      <c r="F711" s="48"/>
      <c r="G711" s="48"/>
      <c r="H711" s="48"/>
      <c r="I711" s="48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48"/>
      <c r="Z711" s="48"/>
      <c r="AA711" s="48"/>
      <c r="AB711" s="48"/>
      <c r="AC711" s="48"/>
    </row>
    <row r="712">
      <c r="A712" s="48"/>
      <c r="B712" s="48"/>
      <c r="C712" s="48"/>
      <c r="D712" s="48"/>
      <c r="E712" s="48"/>
      <c r="F712" s="48"/>
      <c r="G712" s="48"/>
      <c r="H712" s="48"/>
      <c r="I712" s="48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48"/>
      <c r="Z712" s="48"/>
      <c r="AA712" s="48"/>
      <c r="AB712" s="48"/>
      <c r="AC712" s="48"/>
    </row>
    <row r="713">
      <c r="A713" s="48"/>
      <c r="B713" s="48"/>
      <c r="C713" s="48"/>
      <c r="D713" s="48"/>
      <c r="E713" s="48"/>
      <c r="F713" s="48"/>
      <c r="G713" s="48"/>
      <c r="H713" s="48"/>
      <c r="I713" s="48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48"/>
      <c r="Z713" s="48"/>
      <c r="AA713" s="48"/>
      <c r="AB713" s="48"/>
      <c r="AC713" s="48"/>
    </row>
    <row r="714">
      <c r="A714" s="48"/>
      <c r="B714" s="48"/>
      <c r="C714" s="48"/>
      <c r="D714" s="48"/>
      <c r="E714" s="48"/>
      <c r="F714" s="48"/>
      <c r="G714" s="48"/>
      <c r="H714" s="48"/>
      <c r="I714" s="48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48"/>
      <c r="Z714" s="48"/>
      <c r="AA714" s="48"/>
      <c r="AB714" s="48"/>
      <c r="AC714" s="48"/>
    </row>
    <row r="715">
      <c r="A715" s="48"/>
      <c r="B715" s="48"/>
      <c r="C715" s="48"/>
      <c r="D715" s="48"/>
      <c r="E715" s="48"/>
      <c r="F715" s="48"/>
      <c r="G715" s="48"/>
      <c r="H715" s="48"/>
      <c r="I715" s="48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48"/>
      <c r="Z715" s="48"/>
      <c r="AA715" s="48"/>
      <c r="AB715" s="48"/>
      <c r="AC715" s="48"/>
    </row>
    <row r="716">
      <c r="A716" s="48"/>
      <c r="B716" s="48"/>
      <c r="C716" s="48"/>
      <c r="D716" s="48"/>
      <c r="E716" s="48"/>
      <c r="F716" s="48"/>
      <c r="G716" s="48"/>
      <c r="H716" s="48"/>
      <c r="I716" s="48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48"/>
      <c r="Z716" s="48"/>
      <c r="AA716" s="48"/>
      <c r="AB716" s="48"/>
      <c r="AC716" s="48"/>
    </row>
    <row r="717">
      <c r="A717" s="48"/>
      <c r="B717" s="48"/>
      <c r="C717" s="48"/>
      <c r="D717" s="48"/>
      <c r="E717" s="48"/>
      <c r="F717" s="48"/>
      <c r="G717" s="48"/>
      <c r="H717" s="48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48"/>
      <c r="Z717" s="48"/>
      <c r="AA717" s="48"/>
      <c r="AB717" s="48"/>
      <c r="AC717" s="48"/>
    </row>
    <row r="718">
      <c r="A718" s="48"/>
      <c r="B718" s="48"/>
      <c r="C718" s="48"/>
      <c r="D718" s="48"/>
      <c r="E718" s="48"/>
      <c r="F718" s="48"/>
      <c r="G718" s="48"/>
      <c r="H718" s="48"/>
      <c r="I718" s="48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48"/>
      <c r="Z718" s="48"/>
      <c r="AA718" s="48"/>
      <c r="AB718" s="48"/>
      <c r="AC718" s="48"/>
    </row>
    <row r="719">
      <c r="A719" s="48"/>
      <c r="B719" s="48"/>
      <c r="C719" s="48"/>
      <c r="D719" s="48"/>
      <c r="E719" s="48"/>
      <c r="F719" s="48"/>
      <c r="G719" s="48"/>
      <c r="H719" s="48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  <c r="Z719" s="48"/>
      <c r="AA719" s="48"/>
      <c r="AB719" s="48"/>
      <c r="AC719" s="48"/>
    </row>
    <row r="720">
      <c r="A720" s="48"/>
      <c r="B720" s="48"/>
      <c r="C720" s="48"/>
      <c r="D720" s="48"/>
      <c r="E720" s="48"/>
      <c r="F720" s="48"/>
      <c r="G720" s="48"/>
      <c r="H720" s="48"/>
      <c r="I720" s="48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48"/>
      <c r="Z720" s="48"/>
      <c r="AA720" s="48"/>
      <c r="AB720" s="48"/>
      <c r="AC720" s="48"/>
    </row>
    <row r="721">
      <c r="A721" s="48"/>
      <c r="B721" s="48"/>
      <c r="C721" s="48"/>
      <c r="D721" s="48"/>
      <c r="E721" s="48"/>
      <c r="F721" s="48"/>
      <c r="G721" s="48"/>
      <c r="H721" s="48"/>
      <c r="I721" s="48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48"/>
      <c r="Z721" s="48"/>
      <c r="AA721" s="48"/>
      <c r="AB721" s="48"/>
      <c r="AC721" s="48"/>
    </row>
    <row r="722">
      <c r="A722" s="48"/>
      <c r="B722" s="48"/>
      <c r="C722" s="48"/>
      <c r="D722" s="48"/>
      <c r="E722" s="48"/>
      <c r="F722" s="48"/>
      <c r="G722" s="48"/>
      <c r="H722" s="48"/>
      <c r="I722" s="48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48"/>
      <c r="Z722" s="48"/>
      <c r="AA722" s="48"/>
      <c r="AB722" s="48"/>
      <c r="AC722" s="48"/>
    </row>
    <row r="723">
      <c r="A723" s="48"/>
      <c r="B723" s="48"/>
      <c r="C723" s="48"/>
      <c r="D723" s="48"/>
      <c r="E723" s="48"/>
      <c r="F723" s="48"/>
      <c r="G723" s="48"/>
      <c r="H723" s="48"/>
      <c r="I723" s="48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  <c r="Y723" s="48"/>
      <c r="Z723" s="48"/>
      <c r="AA723" s="48"/>
      <c r="AB723" s="48"/>
      <c r="AC723" s="48"/>
    </row>
    <row r="724">
      <c r="A724" s="48"/>
      <c r="B724" s="48"/>
      <c r="C724" s="48"/>
      <c r="D724" s="48"/>
      <c r="E724" s="48"/>
      <c r="F724" s="48"/>
      <c r="G724" s="48"/>
      <c r="H724" s="48"/>
      <c r="I724" s="48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  <c r="Y724" s="48"/>
      <c r="Z724" s="48"/>
      <c r="AA724" s="48"/>
      <c r="AB724" s="48"/>
      <c r="AC724" s="48"/>
    </row>
    <row r="725">
      <c r="A725" s="48"/>
      <c r="B725" s="48"/>
      <c r="C725" s="48"/>
      <c r="D725" s="48"/>
      <c r="E725" s="48"/>
      <c r="F725" s="48"/>
      <c r="G725" s="48"/>
      <c r="H725" s="48"/>
      <c r="I725" s="48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  <c r="Y725" s="48"/>
      <c r="Z725" s="48"/>
      <c r="AA725" s="48"/>
      <c r="AB725" s="48"/>
      <c r="AC725" s="48"/>
    </row>
    <row r="726">
      <c r="A726" s="48"/>
      <c r="B726" s="48"/>
      <c r="C726" s="48"/>
      <c r="D726" s="48"/>
      <c r="E726" s="48"/>
      <c r="F726" s="48"/>
      <c r="G726" s="48"/>
      <c r="H726" s="48"/>
      <c r="I726" s="48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48"/>
      <c r="Z726" s="48"/>
      <c r="AA726" s="48"/>
      <c r="AB726" s="48"/>
      <c r="AC726" s="48"/>
    </row>
    <row r="727">
      <c r="A727" s="48"/>
      <c r="B727" s="48"/>
      <c r="C727" s="48"/>
      <c r="D727" s="48"/>
      <c r="E727" s="48"/>
      <c r="F727" s="48"/>
      <c r="G727" s="48"/>
      <c r="H727" s="48"/>
      <c r="I727" s="48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48"/>
      <c r="Z727" s="48"/>
      <c r="AA727" s="48"/>
      <c r="AB727" s="48"/>
      <c r="AC727" s="48"/>
    </row>
    <row r="728">
      <c r="A728" s="48"/>
      <c r="B728" s="48"/>
      <c r="C728" s="48"/>
      <c r="D728" s="48"/>
      <c r="E728" s="48"/>
      <c r="F728" s="48"/>
      <c r="G728" s="48"/>
      <c r="H728" s="48"/>
      <c r="I728" s="48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48"/>
      <c r="Z728" s="48"/>
      <c r="AA728" s="48"/>
      <c r="AB728" s="48"/>
      <c r="AC728" s="48"/>
    </row>
    <row r="729">
      <c r="A729" s="48"/>
      <c r="B729" s="48"/>
      <c r="C729" s="48"/>
      <c r="D729" s="48"/>
      <c r="E729" s="48"/>
      <c r="F729" s="48"/>
      <c r="G729" s="48"/>
      <c r="H729" s="48"/>
      <c r="I729" s="48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  <c r="Y729" s="48"/>
      <c r="Z729" s="48"/>
      <c r="AA729" s="48"/>
      <c r="AB729" s="48"/>
      <c r="AC729" s="48"/>
    </row>
    <row r="730">
      <c r="A730" s="48"/>
      <c r="B730" s="48"/>
      <c r="C730" s="48"/>
      <c r="D730" s="48"/>
      <c r="E730" s="48"/>
      <c r="F730" s="48"/>
      <c r="G730" s="48"/>
      <c r="H730" s="48"/>
      <c r="I730" s="48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  <c r="Y730" s="48"/>
      <c r="Z730" s="48"/>
      <c r="AA730" s="48"/>
      <c r="AB730" s="48"/>
      <c r="AC730" s="48"/>
    </row>
    <row r="731">
      <c r="A731" s="48"/>
      <c r="B731" s="48"/>
      <c r="C731" s="48"/>
      <c r="D731" s="48"/>
      <c r="E731" s="48"/>
      <c r="F731" s="48"/>
      <c r="G731" s="48"/>
      <c r="H731" s="48"/>
      <c r="I731" s="48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  <c r="Y731" s="48"/>
      <c r="Z731" s="48"/>
      <c r="AA731" s="48"/>
      <c r="AB731" s="48"/>
      <c r="AC731" s="48"/>
    </row>
    <row r="732">
      <c r="A732" s="48"/>
      <c r="B732" s="48"/>
      <c r="C732" s="48"/>
      <c r="D732" s="48"/>
      <c r="E732" s="48"/>
      <c r="F732" s="48"/>
      <c r="G732" s="48"/>
      <c r="H732" s="48"/>
      <c r="I732" s="48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  <c r="Y732" s="48"/>
      <c r="Z732" s="48"/>
      <c r="AA732" s="48"/>
      <c r="AB732" s="48"/>
      <c r="AC732" s="48"/>
    </row>
    <row r="733">
      <c r="A733" s="48"/>
      <c r="B733" s="48"/>
      <c r="C733" s="48"/>
      <c r="D733" s="48"/>
      <c r="E733" s="48"/>
      <c r="F733" s="48"/>
      <c r="G733" s="48"/>
      <c r="H733" s="48"/>
      <c r="I733" s="48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  <c r="Y733" s="48"/>
      <c r="Z733" s="48"/>
      <c r="AA733" s="48"/>
      <c r="AB733" s="48"/>
      <c r="AC733" s="48"/>
    </row>
    <row r="734">
      <c r="A734" s="48"/>
      <c r="B734" s="48"/>
      <c r="C734" s="48"/>
      <c r="D734" s="48"/>
      <c r="E734" s="48"/>
      <c r="F734" s="48"/>
      <c r="G734" s="48"/>
      <c r="H734" s="48"/>
      <c r="I734" s="48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48"/>
      <c r="Z734" s="48"/>
      <c r="AA734" s="48"/>
      <c r="AB734" s="48"/>
      <c r="AC734" s="48"/>
    </row>
    <row r="735">
      <c r="A735" s="48"/>
      <c r="B735" s="48"/>
      <c r="C735" s="48"/>
      <c r="D735" s="48"/>
      <c r="E735" s="48"/>
      <c r="F735" s="48"/>
      <c r="G735" s="48"/>
      <c r="H735" s="48"/>
      <c r="I735" s="48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  <c r="Y735" s="48"/>
      <c r="Z735" s="48"/>
      <c r="AA735" s="48"/>
      <c r="AB735" s="48"/>
      <c r="AC735" s="48"/>
    </row>
    <row r="736">
      <c r="A736" s="48"/>
      <c r="B736" s="48"/>
      <c r="C736" s="48"/>
      <c r="D736" s="48"/>
      <c r="E736" s="48"/>
      <c r="F736" s="48"/>
      <c r="G736" s="48"/>
      <c r="H736" s="48"/>
      <c r="I736" s="48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  <c r="Y736" s="48"/>
      <c r="Z736" s="48"/>
      <c r="AA736" s="48"/>
      <c r="AB736" s="48"/>
      <c r="AC736" s="48"/>
    </row>
    <row r="737">
      <c r="A737" s="48"/>
      <c r="B737" s="48"/>
      <c r="C737" s="48"/>
      <c r="D737" s="48"/>
      <c r="E737" s="48"/>
      <c r="F737" s="48"/>
      <c r="G737" s="48"/>
      <c r="H737" s="48"/>
      <c r="I737" s="48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  <c r="Y737" s="48"/>
      <c r="Z737" s="48"/>
      <c r="AA737" s="48"/>
      <c r="AB737" s="48"/>
      <c r="AC737" s="48"/>
    </row>
    <row r="738">
      <c r="A738" s="48"/>
      <c r="B738" s="48"/>
      <c r="C738" s="48"/>
      <c r="D738" s="48"/>
      <c r="E738" s="48"/>
      <c r="F738" s="48"/>
      <c r="G738" s="48"/>
      <c r="H738" s="48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48"/>
      <c r="Z738" s="48"/>
      <c r="AA738" s="48"/>
      <c r="AB738" s="48"/>
      <c r="AC738" s="48"/>
    </row>
    <row r="739">
      <c r="A739" s="48"/>
      <c r="B739" s="48"/>
      <c r="C739" s="48"/>
      <c r="D739" s="48"/>
      <c r="E739" s="48"/>
      <c r="F739" s="48"/>
      <c r="G739" s="48"/>
      <c r="H739" s="48"/>
      <c r="I739" s="48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  <c r="Y739" s="48"/>
      <c r="Z739" s="48"/>
      <c r="AA739" s="48"/>
      <c r="AB739" s="48"/>
      <c r="AC739" s="48"/>
    </row>
    <row r="740">
      <c r="A740" s="48"/>
      <c r="B740" s="48"/>
      <c r="C740" s="48"/>
      <c r="D740" s="48"/>
      <c r="E740" s="48"/>
      <c r="F740" s="48"/>
      <c r="G740" s="48"/>
      <c r="H740" s="48"/>
      <c r="I740" s="48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  <c r="Y740" s="48"/>
      <c r="Z740" s="48"/>
      <c r="AA740" s="48"/>
      <c r="AB740" s="48"/>
      <c r="AC740" s="48"/>
    </row>
    <row r="741">
      <c r="A741" s="48"/>
      <c r="B741" s="48"/>
      <c r="C741" s="48"/>
      <c r="D741" s="48"/>
      <c r="E741" s="48"/>
      <c r="F741" s="48"/>
      <c r="G741" s="48"/>
      <c r="H741" s="48"/>
      <c r="I741" s="48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  <c r="Z741" s="48"/>
      <c r="AA741" s="48"/>
      <c r="AB741" s="48"/>
      <c r="AC741" s="48"/>
    </row>
    <row r="742">
      <c r="A742" s="48"/>
      <c r="B742" s="48"/>
      <c r="C742" s="48"/>
      <c r="D742" s="48"/>
      <c r="E742" s="48"/>
      <c r="F742" s="48"/>
      <c r="G742" s="48"/>
      <c r="H742" s="48"/>
      <c r="I742" s="48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48"/>
      <c r="Z742" s="48"/>
      <c r="AA742" s="48"/>
      <c r="AB742" s="48"/>
      <c r="AC742" s="48"/>
    </row>
    <row r="743">
      <c r="A743" s="48"/>
      <c r="B743" s="48"/>
      <c r="C743" s="48"/>
      <c r="D743" s="48"/>
      <c r="E743" s="48"/>
      <c r="F743" s="48"/>
      <c r="G743" s="48"/>
      <c r="H743" s="48"/>
      <c r="I743" s="48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  <c r="Y743" s="48"/>
      <c r="Z743" s="48"/>
      <c r="AA743" s="48"/>
      <c r="AB743" s="48"/>
      <c r="AC743" s="48"/>
    </row>
    <row r="744">
      <c r="A744" s="48"/>
      <c r="B744" s="48"/>
      <c r="C744" s="48"/>
      <c r="D744" s="48"/>
      <c r="E744" s="48"/>
      <c r="F744" s="48"/>
      <c r="G744" s="48"/>
      <c r="H744" s="48"/>
      <c r="I744" s="48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  <c r="Y744" s="48"/>
      <c r="Z744" s="48"/>
      <c r="AA744" s="48"/>
      <c r="AB744" s="48"/>
      <c r="AC744" s="48"/>
    </row>
    <row r="745">
      <c r="A745" s="48"/>
      <c r="B745" s="48"/>
      <c r="C745" s="48"/>
      <c r="D745" s="48"/>
      <c r="E745" s="48"/>
      <c r="F745" s="48"/>
      <c r="G745" s="48"/>
      <c r="H745" s="48"/>
      <c r="I745" s="48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  <c r="Y745" s="48"/>
      <c r="Z745" s="48"/>
      <c r="AA745" s="48"/>
      <c r="AB745" s="48"/>
      <c r="AC745" s="48"/>
    </row>
    <row r="746">
      <c r="A746" s="48"/>
      <c r="B746" s="48"/>
      <c r="C746" s="48"/>
      <c r="D746" s="48"/>
      <c r="E746" s="48"/>
      <c r="F746" s="48"/>
      <c r="G746" s="48"/>
      <c r="H746" s="48"/>
      <c r="I746" s="48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  <c r="Y746" s="48"/>
      <c r="Z746" s="48"/>
      <c r="AA746" s="48"/>
      <c r="AB746" s="48"/>
      <c r="AC746" s="48"/>
    </row>
    <row r="747">
      <c r="A747" s="48"/>
      <c r="B747" s="48"/>
      <c r="C747" s="48"/>
      <c r="D747" s="48"/>
      <c r="E747" s="48"/>
      <c r="F747" s="48"/>
      <c r="G747" s="48"/>
      <c r="H747" s="48"/>
      <c r="I747" s="48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  <c r="Y747" s="48"/>
      <c r="Z747" s="48"/>
      <c r="AA747" s="48"/>
      <c r="AB747" s="48"/>
      <c r="AC747" s="48"/>
    </row>
    <row r="748">
      <c r="A748" s="48"/>
      <c r="B748" s="48"/>
      <c r="C748" s="48"/>
      <c r="D748" s="48"/>
      <c r="E748" s="48"/>
      <c r="F748" s="48"/>
      <c r="G748" s="48"/>
      <c r="H748" s="48"/>
      <c r="I748" s="48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  <c r="Y748" s="48"/>
      <c r="Z748" s="48"/>
      <c r="AA748" s="48"/>
      <c r="AB748" s="48"/>
      <c r="AC748" s="48"/>
    </row>
    <row r="749">
      <c r="A749" s="48"/>
      <c r="B749" s="48"/>
      <c r="C749" s="48"/>
      <c r="D749" s="48"/>
      <c r="E749" s="48"/>
      <c r="F749" s="48"/>
      <c r="G749" s="48"/>
      <c r="H749" s="48"/>
      <c r="I749" s="48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  <c r="Y749" s="48"/>
      <c r="Z749" s="48"/>
      <c r="AA749" s="48"/>
      <c r="AB749" s="48"/>
      <c r="AC749" s="48"/>
    </row>
    <row r="750">
      <c r="A750" s="48"/>
      <c r="B750" s="48"/>
      <c r="C750" s="48"/>
      <c r="D750" s="48"/>
      <c r="E750" s="48"/>
      <c r="F750" s="48"/>
      <c r="G750" s="48"/>
      <c r="H750" s="48"/>
      <c r="I750" s="48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48"/>
      <c r="Z750" s="48"/>
      <c r="AA750" s="48"/>
      <c r="AB750" s="48"/>
      <c r="AC750" s="48"/>
    </row>
    <row r="751">
      <c r="A751" s="48"/>
      <c r="B751" s="48"/>
      <c r="C751" s="48"/>
      <c r="D751" s="48"/>
      <c r="E751" s="48"/>
      <c r="F751" s="48"/>
      <c r="G751" s="48"/>
      <c r="H751" s="48"/>
      <c r="I751" s="48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48"/>
      <c r="Z751" s="48"/>
      <c r="AA751" s="48"/>
      <c r="AB751" s="48"/>
      <c r="AC751" s="48"/>
    </row>
    <row r="752">
      <c r="A752" s="48"/>
      <c r="B752" s="48"/>
      <c r="C752" s="48"/>
      <c r="D752" s="48"/>
      <c r="E752" s="48"/>
      <c r="F752" s="48"/>
      <c r="G752" s="48"/>
      <c r="H752" s="48"/>
      <c r="I752" s="48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  <c r="Z752" s="48"/>
      <c r="AA752" s="48"/>
      <c r="AB752" s="48"/>
      <c r="AC752" s="48"/>
    </row>
    <row r="753">
      <c r="A753" s="48"/>
      <c r="B753" s="48"/>
      <c r="C753" s="48"/>
      <c r="D753" s="48"/>
      <c r="E753" s="48"/>
      <c r="F753" s="48"/>
      <c r="G753" s="48"/>
      <c r="H753" s="48"/>
      <c r="I753" s="48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  <c r="Y753" s="48"/>
      <c r="Z753" s="48"/>
      <c r="AA753" s="48"/>
      <c r="AB753" s="48"/>
      <c r="AC753" s="48"/>
    </row>
    <row r="754">
      <c r="A754" s="48"/>
      <c r="B754" s="48"/>
      <c r="C754" s="48"/>
      <c r="D754" s="48"/>
      <c r="E754" s="48"/>
      <c r="F754" s="48"/>
      <c r="G754" s="48"/>
      <c r="H754" s="48"/>
      <c r="I754" s="48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48"/>
      <c r="Z754" s="48"/>
      <c r="AA754" s="48"/>
      <c r="AB754" s="48"/>
      <c r="AC754" s="48"/>
    </row>
    <row r="755">
      <c r="A755" s="48"/>
      <c r="B755" s="48"/>
      <c r="C755" s="48"/>
      <c r="D755" s="48"/>
      <c r="E755" s="48"/>
      <c r="F755" s="48"/>
      <c r="G755" s="48"/>
      <c r="H755" s="48"/>
      <c r="I755" s="48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  <c r="Y755" s="48"/>
      <c r="Z755" s="48"/>
      <c r="AA755" s="48"/>
      <c r="AB755" s="48"/>
      <c r="AC755" s="48"/>
    </row>
    <row r="756">
      <c r="A756" s="48"/>
      <c r="B756" s="48"/>
      <c r="C756" s="48"/>
      <c r="D756" s="48"/>
      <c r="E756" s="48"/>
      <c r="F756" s="48"/>
      <c r="G756" s="48"/>
      <c r="H756" s="48"/>
      <c r="I756" s="48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48"/>
      <c r="Z756" s="48"/>
      <c r="AA756" s="48"/>
      <c r="AB756" s="48"/>
      <c r="AC756" s="48"/>
    </row>
    <row r="757">
      <c r="A757" s="48"/>
      <c r="B757" s="48"/>
      <c r="C757" s="48"/>
      <c r="D757" s="48"/>
      <c r="E757" s="48"/>
      <c r="F757" s="48"/>
      <c r="G757" s="48"/>
      <c r="H757" s="48"/>
      <c r="I757" s="48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  <c r="Y757" s="48"/>
      <c r="Z757" s="48"/>
      <c r="AA757" s="48"/>
      <c r="AB757" s="48"/>
      <c r="AC757" s="48"/>
    </row>
    <row r="758">
      <c r="A758" s="48"/>
      <c r="B758" s="48"/>
      <c r="C758" s="48"/>
      <c r="D758" s="48"/>
      <c r="E758" s="48"/>
      <c r="F758" s="48"/>
      <c r="G758" s="48"/>
      <c r="H758" s="48"/>
      <c r="I758" s="48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  <c r="Y758" s="48"/>
      <c r="Z758" s="48"/>
      <c r="AA758" s="48"/>
      <c r="AB758" s="48"/>
      <c r="AC758" s="48"/>
    </row>
    <row r="759">
      <c r="A759" s="48"/>
      <c r="B759" s="48"/>
      <c r="C759" s="48"/>
      <c r="D759" s="48"/>
      <c r="E759" s="48"/>
      <c r="F759" s="48"/>
      <c r="G759" s="48"/>
      <c r="H759" s="48"/>
      <c r="I759" s="48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  <c r="Y759" s="48"/>
      <c r="Z759" s="48"/>
      <c r="AA759" s="48"/>
      <c r="AB759" s="48"/>
      <c r="AC759" s="48"/>
    </row>
    <row r="760">
      <c r="A760" s="48"/>
      <c r="B760" s="48"/>
      <c r="C760" s="48"/>
      <c r="D760" s="48"/>
      <c r="E760" s="48"/>
      <c r="F760" s="48"/>
      <c r="G760" s="48"/>
      <c r="H760" s="48"/>
      <c r="I760" s="48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  <c r="Y760" s="48"/>
      <c r="Z760" s="48"/>
      <c r="AA760" s="48"/>
      <c r="AB760" s="48"/>
      <c r="AC760" s="48"/>
    </row>
    <row r="761">
      <c r="A761" s="48"/>
      <c r="B761" s="48"/>
      <c r="C761" s="48"/>
      <c r="D761" s="48"/>
      <c r="E761" s="48"/>
      <c r="F761" s="48"/>
      <c r="G761" s="48"/>
      <c r="H761" s="48"/>
      <c r="I761" s="48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  <c r="Y761" s="48"/>
      <c r="Z761" s="48"/>
      <c r="AA761" s="48"/>
      <c r="AB761" s="48"/>
      <c r="AC761" s="48"/>
    </row>
    <row r="762">
      <c r="A762" s="48"/>
      <c r="B762" s="48"/>
      <c r="C762" s="48"/>
      <c r="D762" s="48"/>
      <c r="E762" s="48"/>
      <c r="F762" s="48"/>
      <c r="G762" s="48"/>
      <c r="H762" s="48"/>
      <c r="I762" s="48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  <c r="Y762" s="48"/>
      <c r="Z762" s="48"/>
      <c r="AA762" s="48"/>
      <c r="AB762" s="48"/>
      <c r="AC762" s="48"/>
    </row>
    <row r="763">
      <c r="A763" s="48"/>
      <c r="B763" s="48"/>
      <c r="C763" s="48"/>
      <c r="D763" s="48"/>
      <c r="E763" s="48"/>
      <c r="F763" s="48"/>
      <c r="G763" s="48"/>
      <c r="H763" s="48"/>
      <c r="I763" s="48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  <c r="Y763" s="48"/>
      <c r="Z763" s="48"/>
      <c r="AA763" s="48"/>
      <c r="AB763" s="48"/>
      <c r="AC763" s="48"/>
    </row>
    <row r="764">
      <c r="A764" s="48"/>
      <c r="B764" s="48"/>
      <c r="C764" s="48"/>
      <c r="D764" s="48"/>
      <c r="E764" s="48"/>
      <c r="F764" s="48"/>
      <c r="G764" s="48"/>
      <c r="H764" s="48"/>
      <c r="I764" s="48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  <c r="Y764" s="48"/>
      <c r="Z764" s="48"/>
      <c r="AA764" s="48"/>
      <c r="AB764" s="48"/>
      <c r="AC764" s="48"/>
    </row>
    <row r="765">
      <c r="A765" s="48"/>
      <c r="B765" s="48"/>
      <c r="C765" s="48"/>
      <c r="D765" s="48"/>
      <c r="E765" s="48"/>
      <c r="F765" s="48"/>
      <c r="G765" s="48"/>
      <c r="H765" s="48"/>
      <c r="I765" s="48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48"/>
      <c r="Z765" s="48"/>
      <c r="AA765" s="48"/>
      <c r="AB765" s="48"/>
      <c r="AC765" s="48"/>
    </row>
    <row r="766">
      <c r="A766" s="48"/>
      <c r="B766" s="48"/>
      <c r="C766" s="48"/>
      <c r="D766" s="48"/>
      <c r="E766" s="48"/>
      <c r="F766" s="48"/>
      <c r="G766" s="48"/>
      <c r="H766" s="48"/>
      <c r="I766" s="48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  <c r="Y766" s="48"/>
      <c r="Z766" s="48"/>
      <c r="AA766" s="48"/>
      <c r="AB766" s="48"/>
      <c r="AC766" s="48"/>
    </row>
    <row r="767">
      <c r="A767" s="48"/>
      <c r="B767" s="48"/>
      <c r="C767" s="48"/>
      <c r="D767" s="48"/>
      <c r="E767" s="48"/>
      <c r="F767" s="48"/>
      <c r="G767" s="48"/>
      <c r="H767" s="48"/>
      <c r="I767" s="48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  <c r="Y767" s="48"/>
      <c r="Z767" s="48"/>
      <c r="AA767" s="48"/>
      <c r="AB767" s="48"/>
      <c r="AC767" s="48"/>
    </row>
    <row r="768">
      <c r="A768" s="48"/>
      <c r="B768" s="48"/>
      <c r="C768" s="48"/>
      <c r="D768" s="48"/>
      <c r="E768" s="48"/>
      <c r="F768" s="48"/>
      <c r="G768" s="48"/>
      <c r="H768" s="48"/>
      <c r="I768" s="48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  <c r="Y768" s="48"/>
      <c r="Z768" s="48"/>
      <c r="AA768" s="48"/>
      <c r="AB768" s="48"/>
      <c r="AC768" s="48"/>
    </row>
    <row r="769">
      <c r="A769" s="48"/>
      <c r="B769" s="48"/>
      <c r="C769" s="48"/>
      <c r="D769" s="48"/>
      <c r="E769" s="48"/>
      <c r="F769" s="48"/>
      <c r="G769" s="48"/>
      <c r="H769" s="48"/>
      <c r="I769" s="48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  <c r="Y769" s="48"/>
      <c r="Z769" s="48"/>
      <c r="AA769" s="48"/>
      <c r="AB769" s="48"/>
      <c r="AC769" s="48"/>
    </row>
    <row r="770">
      <c r="A770" s="48"/>
      <c r="B770" s="48"/>
      <c r="C770" s="48"/>
      <c r="D770" s="48"/>
      <c r="E770" s="48"/>
      <c r="F770" s="48"/>
      <c r="G770" s="48"/>
      <c r="H770" s="48"/>
      <c r="I770" s="48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48"/>
      <c r="Z770" s="48"/>
      <c r="AA770" s="48"/>
      <c r="AB770" s="48"/>
      <c r="AC770" s="48"/>
    </row>
    <row r="771">
      <c r="A771" s="48"/>
      <c r="B771" s="48"/>
      <c r="C771" s="48"/>
      <c r="D771" s="48"/>
      <c r="E771" s="48"/>
      <c r="F771" s="48"/>
      <c r="G771" s="48"/>
      <c r="H771" s="48"/>
      <c r="I771" s="48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  <c r="Y771" s="48"/>
      <c r="Z771" s="48"/>
      <c r="AA771" s="48"/>
      <c r="AB771" s="48"/>
      <c r="AC771" s="48"/>
    </row>
    <row r="772">
      <c r="A772" s="48"/>
      <c r="B772" s="48"/>
      <c r="C772" s="48"/>
      <c r="D772" s="48"/>
      <c r="E772" s="48"/>
      <c r="F772" s="48"/>
      <c r="G772" s="48"/>
      <c r="H772" s="48"/>
      <c r="I772" s="48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  <c r="Y772" s="48"/>
      <c r="Z772" s="48"/>
      <c r="AA772" s="48"/>
      <c r="AB772" s="48"/>
      <c r="AC772" s="48"/>
    </row>
    <row r="773">
      <c r="A773" s="48"/>
      <c r="B773" s="48"/>
      <c r="C773" s="48"/>
      <c r="D773" s="48"/>
      <c r="E773" s="48"/>
      <c r="F773" s="48"/>
      <c r="G773" s="48"/>
      <c r="H773" s="48"/>
      <c r="I773" s="48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  <c r="Y773" s="48"/>
      <c r="Z773" s="48"/>
      <c r="AA773" s="48"/>
      <c r="AB773" s="48"/>
      <c r="AC773" s="48"/>
    </row>
    <row r="774">
      <c r="A774" s="48"/>
      <c r="B774" s="48"/>
      <c r="C774" s="48"/>
      <c r="D774" s="48"/>
      <c r="E774" s="48"/>
      <c r="F774" s="48"/>
      <c r="G774" s="48"/>
      <c r="H774" s="48"/>
      <c r="I774" s="48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48"/>
      <c r="Z774" s="48"/>
      <c r="AA774" s="48"/>
      <c r="AB774" s="48"/>
      <c r="AC774" s="48"/>
    </row>
    <row r="775">
      <c r="A775" s="48"/>
      <c r="B775" s="48"/>
      <c r="C775" s="48"/>
      <c r="D775" s="48"/>
      <c r="E775" s="48"/>
      <c r="F775" s="48"/>
      <c r="G775" s="48"/>
      <c r="H775" s="48"/>
      <c r="I775" s="48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  <c r="Y775" s="48"/>
      <c r="Z775" s="48"/>
      <c r="AA775" s="48"/>
      <c r="AB775" s="48"/>
      <c r="AC775" s="48"/>
    </row>
    <row r="776">
      <c r="A776" s="48"/>
      <c r="B776" s="48"/>
      <c r="C776" s="48"/>
      <c r="D776" s="48"/>
      <c r="E776" s="48"/>
      <c r="F776" s="48"/>
      <c r="G776" s="48"/>
      <c r="H776" s="48"/>
      <c r="I776" s="48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48"/>
      <c r="Z776" s="48"/>
      <c r="AA776" s="48"/>
      <c r="AB776" s="48"/>
      <c r="AC776" s="48"/>
    </row>
    <row r="777">
      <c r="A777" s="48"/>
      <c r="B777" s="48"/>
      <c r="C777" s="48"/>
      <c r="D777" s="48"/>
      <c r="E777" s="48"/>
      <c r="F777" s="48"/>
      <c r="G777" s="48"/>
      <c r="H777" s="48"/>
      <c r="I777" s="48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  <c r="Y777" s="48"/>
      <c r="Z777" s="48"/>
      <c r="AA777" s="48"/>
      <c r="AB777" s="48"/>
      <c r="AC777" s="48"/>
    </row>
    <row r="778">
      <c r="A778" s="48"/>
      <c r="B778" s="48"/>
      <c r="C778" s="48"/>
      <c r="D778" s="48"/>
      <c r="E778" s="48"/>
      <c r="F778" s="48"/>
      <c r="G778" s="48"/>
      <c r="H778" s="48"/>
      <c r="I778" s="48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  <c r="Y778" s="48"/>
      <c r="Z778" s="48"/>
      <c r="AA778" s="48"/>
      <c r="AB778" s="48"/>
      <c r="AC778" s="48"/>
    </row>
    <row r="779">
      <c r="A779" s="48"/>
      <c r="B779" s="48"/>
      <c r="C779" s="48"/>
      <c r="D779" s="48"/>
      <c r="E779" s="48"/>
      <c r="F779" s="48"/>
      <c r="G779" s="48"/>
      <c r="H779" s="48"/>
      <c r="I779" s="48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48"/>
      <c r="Z779" s="48"/>
      <c r="AA779" s="48"/>
      <c r="AB779" s="48"/>
      <c r="AC779" s="48"/>
    </row>
    <row r="780">
      <c r="A780" s="48"/>
      <c r="B780" s="48"/>
      <c r="C780" s="48"/>
      <c r="D780" s="48"/>
      <c r="E780" s="48"/>
      <c r="F780" s="48"/>
      <c r="G780" s="48"/>
      <c r="H780" s="48"/>
      <c r="I780" s="48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48"/>
      <c r="Z780" s="48"/>
      <c r="AA780" s="48"/>
      <c r="AB780" s="48"/>
      <c r="AC780" s="48"/>
    </row>
    <row r="781">
      <c r="A781" s="48"/>
      <c r="B781" s="48"/>
      <c r="C781" s="48"/>
      <c r="D781" s="48"/>
      <c r="E781" s="48"/>
      <c r="F781" s="48"/>
      <c r="G781" s="48"/>
      <c r="H781" s="48"/>
      <c r="I781" s="48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  <c r="Y781" s="48"/>
      <c r="Z781" s="48"/>
      <c r="AA781" s="48"/>
      <c r="AB781" s="48"/>
      <c r="AC781" s="48"/>
    </row>
    <row r="782">
      <c r="A782" s="48"/>
      <c r="B782" s="48"/>
      <c r="C782" s="48"/>
      <c r="D782" s="48"/>
      <c r="E782" s="48"/>
      <c r="F782" s="48"/>
      <c r="G782" s="48"/>
      <c r="H782" s="48"/>
      <c r="I782" s="48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48"/>
      <c r="Z782" s="48"/>
      <c r="AA782" s="48"/>
      <c r="AB782" s="48"/>
      <c r="AC782" s="48"/>
    </row>
    <row r="783">
      <c r="A783" s="48"/>
      <c r="B783" s="48"/>
      <c r="C783" s="48"/>
      <c r="D783" s="48"/>
      <c r="E783" s="48"/>
      <c r="F783" s="48"/>
      <c r="G783" s="48"/>
      <c r="H783" s="48"/>
      <c r="I783" s="48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  <c r="Y783" s="48"/>
      <c r="Z783" s="48"/>
      <c r="AA783" s="48"/>
      <c r="AB783" s="48"/>
      <c r="AC783" s="48"/>
    </row>
    <row r="784">
      <c r="A784" s="48"/>
      <c r="B784" s="48"/>
      <c r="C784" s="48"/>
      <c r="D784" s="48"/>
      <c r="E784" s="48"/>
      <c r="F784" s="48"/>
      <c r="G784" s="48"/>
      <c r="H784" s="48"/>
      <c r="I784" s="48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  <c r="Y784" s="48"/>
      <c r="Z784" s="48"/>
      <c r="AA784" s="48"/>
      <c r="AB784" s="48"/>
      <c r="AC784" s="48"/>
    </row>
    <row r="785">
      <c r="A785" s="48"/>
      <c r="B785" s="48"/>
      <c r="C785" s="48"/>
      <c r="D785" s="48"/>
      <c r="E785" s="48"/>
      <c r="F785" s="48"/>
      <c r="G785" s="48"/>
      <c r="H785" s="48"/>
      <c r="I785" s="48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48"/>
      <c r="Z785" s="48"/>
      <c r="AA785" s="48"/>
      <c r="AB785" s="48"/>
      <c r="AC785" s="48"/>
    </row>
    <row r="786">
      <c r="A786" s="48"/>
      <c r="B786" s="48"/>
      <c r="C786" s="48"/>
      <c r="D786" s="48"/>
      <c r="E786" s="48"/>
      <c r="F786" s="48"/>
      <c r="G786" s="48"/>
      <c r="H786" s="48"/>
      <c r="I786" s="48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  <c r="Y786" s="48"/>
      <c r="Z786" s="48"/>
      <c r="AA786" s="48"/>
      <c r="AB786" s="48"/>
      <c r="AC786" s="48"/>
    </row>
    <row r="787">
      <c r="A787" s="48"/>
      <c r="B787" s="48"/>
      <c r="C787" s="48"/>
      <c r="D787" s="48"/>
      <c r="E787" s="48"/>
      <c r="F787" s="48"/>
      <c r="G787" s="48"/>
      <c r="H787" s="48"/>
      <c r="I787" s="48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  <c r="Y787" s="48"/>
      <c r="Z787" s="48"/>
      <c r="AA787" s="48"/>
      <c r="AB787" s="48"/>
      <c r="AC787" s="48"/>
    </row>
    <row r="788">
      <c r="A788" s="48"/>
      <c r="B788" s="48"/>
      <c r="C788" s="48"/>
      <c r="D788" s="48"/>
      <c r="E788" s="48"/>
      <c r="F788" s="48"/>
      <c r="G788" s="48"/>
      <c r="H788" s="48"/>
      <c r="I788" s="48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  <c r="Z788" s="48"/>
      <c r="AA788" s="48"/>
      <c r="AB788" s="48"/>
      <c r="AC788" s="48"/>
    </row>
    <row r="789">
      <c r="A789" s="48"/>
      <c r="B789" s="48"/>
      <c r="C789" s="48"/>
      <c r="D789" s="48"/>
      <c r="E789" s="48"/>
      <c r="F789" s="48"/>
      <c r="G789" s="48"/>
      <c r="H789" s="48"/>
      <c r="I789" s="48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  <c r="Y789" s="48"/>
      <c r="Z789" s="48"/>
      <c r="AA789" s="48"/>
      <c r="AB789" s="48"/>
      <c r="AC789" s="48"/>
    </row>
    <row r="790">
      <c r="A790" s="48"/>
      <c r="B790" s="48"/>
      <c r="C790" s="48"/>
      <c r="D790" s="48"/>
      <c r="E790" s="48"/>
      <c r="F790" s="48"/>
      <c r="G790" s="48"/>
      <c r="H790" s="48"/>
      <c r="I790" s="48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  <c r="Y790" s="48"/>
      <c r="Z790" s="48"/>
      <c r="AA790" s="48"/>
      <c r="AB790" s="48"/>
      <c r="AC790" s="48"/>
    </row>
    <row r="791">
      <c r="A791" s="48"/>
      <c r="B791" s="48"/>
      <c r="C791" s="48"/>
      <c r="D791" s="48"/>
      <c r="E791" s="48"/>
      <c r="F791" s="48"/>
      <c r="G791" s="48"/>
      <c r="H791" s="48"/>
      <c r="I791" s="48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  <c r="Z791" s="48"/>
      <c r="AA791" s="48"/>
      <c r="AB791" s="48"/>
      <c r="AC791" s="48"/>
    </row>
    <row r="792">
      <c r="A792" s="48"/>
      <c r="B792" s="48"/>
      <c r="C792" s="48"/>
      <c r="D792" s="48"/>
      <c r="E792" s="48"/>
      <c r="F792" s="48"/>
      <c r="G792" s="48"/>
      <c r="H792" s="48"/>
      <c r="I792" s="48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  <c r="Z792" s="48"/>
      <c r="AA792" s="48"/>
      <c r="AB792" s="48"/>
      <c r="AC792" s="48"/>
    </row>
    <row r="793">
      <c r="A793" s="48"/>
      <c r="B793" s="48"/>
      <c r="C793" s="48"/>
      <c r="D793" s="48"/>
      <c r="E793" s="48"/>
      <c r="F793" s="48"/>
      <c r="G793" s="48"/>
      <c r="H793" s="48"/>
      <c r="I793" s="48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  <c r="Y793" s="48"/>
      <c r="Z793" s="48"/>
      <c r="AA793" s="48"/>
      <c r="AB793" s="48"/>
      <c r="AC793" s="48"/>
    </row>
    <row r="794">
      <c r="A794" s="48"/>
      <c r="B794" s="48"/>
      <c r="C794" s="48"/>
      <c r="D794" s="48"/>
      <c r="E794" s="48"/>
      <c r="F794" s="48"/>
      <c r="G794" s="48"/>
      <c r="H794" s="48"/>
      <c r="I794" s="48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  <c r="Y794" s="48"/>
      <c r="Z794" s="48"/>
      <c r="AA794" s="48"/>
      <c r="AB794" s="48"/>
      <c r="AC794" s="48"/>
    </row>
    <row r="795">
      <c r="A795" s="48"/>
      <c r="B795" s="48"/>
      <c r="C795" s="48"/>
      <c r="D795" s="48"/>
      <c r="E795" s="48"/>
      <c r="F795" s="48"/>
      <c r="G795" s="48"/>
      <c r="H795" s="48"/>
      <c r="I795" s="48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48"/>
      <c r="Z795" s="48"/>
      <c r="AA795" s="48"/>
      <c r="AB795" s="48"/>
      <c r="AC795" s="48"/>
    </row>
    <row r="796">
      <c r="A796" s="48"/>
      <c r="B796" s="48"/>
      <c r="C796" s="48"/>
      <c r="D796" s="48"/>
      <c r="E796" s="48"/>
      <c r="F796" s="48"/>
      <c r="G796" s="48"/>
      <c r="H796" s="48"/>
      <c r="I796" s="48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  <c r="Y796" s="48"/>
      <c r="Z796" s="48"/>
      <c r="AA796" s="48"/>
      <c r="AB796" s="48"/>
      <c r="AC796" s="48"/>
    </row>
    <row r="797">
      <c r="A797" s="48"/>
      <c r="B797" s="48"/>
      <c r="C797" s="48"/>
      <c r="D797" s="48"/>
      <c r="E797" s="48"/>
      <c r="F797" s="48"/>
      <c r="G797" s="48"/>
      <c r="H797" s="48"/>
      <c r="I797" s="48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48"/>
      <c r="Z797" s="48"/>
      <c r="AA797" s="48"/>
      <c r="AB797" s="48"/>
      <c r="AC797" s="48"/>
    </row>
    <row r="798">
      <c r="A798" s="48"/>
      <c r="B798" s="48"/>
      <c r="C798" s="48"/>
      <c r="D798" s="48"/>
      <c r="E798" s="48"/>
      <c r="F798" s="48"/>
      <c r="G798" s="48"/>
      <c r="H798" s="48"/>
      <c r="I798" s="48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  <c r="Y798" s="48"/>
      <c r="Z798" s="48"/>
      <c r="AA798" s="48"/>
      <c r="AB798" s="48"/>
      <c r="AC798" s="48"/>
    </row>
    <row r="799">
      <c r="A799" s="48"/>
      <c r="B799" s="48"/>
      <c r="C799" s="48"/>
      <c r="D799" s="48"/>
      <c r="E799" s="48"/>
      <c r="F799" s="48"/>
      <c r="G799" s="48"/>
      <c r="H799" s="48"/>
      <c r="I799" s="48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  <c r="Y799" s="48"/>
      <c r="Z799" s="48"/>
      <c r="AA799" s="48"/>
      <c r="AB799" s="48"/>
      <c r="AC799" s="48"/>
    </row>
    <row r="800">
      <c r="A800" s="48"/>
      <c r="B800" s="48"/>
      <c r="C800" s="48"/>
      <c r="D800" s="48"/>
      <c r="E800" s="48"/>
      <c r="F800" s="48"/>
      <c r="G800" s="48"/>
      <c r="H800" s="48"/>
      <c r="I800" s="48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  <c r="Y800" s="48"/>
      <c r="Z800" s="48"/>
      <c r="AA800" s="48"/>
      <c r="AB800" s="48"/>
      <c r="AC800" s="48"/>
    </row>
    <row r="801">
      <c r="A801" s="48"/>
      <c r="B801" s="48"/>
      <c r="C801" s="48"/>
      <c r="D801" s="48"/>
      <c r="E801" s="48"/>
      <c r="F801" s="48"/>
      <c r="G801" s="48"/>
      <c r="H801" s="48"/>
      <c r="I801" s="48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  <c r="Y801" s="48"/>
      <c r="Z801" s="48"/>
      <c r="AA801" s="48"/>
      <c r="AB801" s="48"/>
      <c r="AC801" s="48"/>
    </row>
    <row r="802">
      <c r="A802" s="48"/>
      <c r="B802" s="48"/>
      <c r="C802" s="48"/>
      <c r="D802" s="48"/>
      <c r="E802" s="48"/>
      <c r="F802" s="48"/>
      <c r="G802" s="48"/>
      <c r="H802" s="48"/>
      <c r="I802" s="48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  <c r="Y802" s="48"/>
      <c r="Z802" s="48"/>
      <c r="AA802" s="48"/>
      <c r="AB802" s="48"/>
      <c r="AC802" s="48"/>
    </row>
    <row r="803">
      <c r="A803" s="48"/>
      <c r="B803" s="48"/>
      <c r="C803" s="48"/>
      <c r="D803" s="48"/>
      <c r="E803" s="48"/>
      <c r="F803" s="48"/>
      <c r="G803" s="48"/>
      <c r="H803" s="48"/>
      <c r="I803" s="48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  <c r="Y803" s="48"/>
      <c r="Z803" s="48"/>
      <c r="AA803" s="48"/>
      <c r="AB803" s="48"/>
      <c r="AC803" s="48"/>
    </row>
    <row r="804">
      <c r="A804" s="48"/>
      <c r="B804" s="48"/>
      <c r="C804" s="48"/>
      <c r="D804" s="48"/>
      <c r="E804" s="48"/>
      <c r="F804" s="48"/>
      <c r="G804" s="48"/>
      <c r="H804" s="48"/>
      <c r="I804" s="48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  <c r="Y804" s="48"/>
      <c r="Z804" s="48"/>
      <c r="AA804" s="48"/>
      <c r="AB804" s="48"/>
      <c r="AC804" s="48"/>
    </row>
    <row r="805">
      <c r="A805" s="48"/>
      <c r="B805" s="48"/>
      <c r="C805" s="48"/>
      <c r="D805" s="48"/>
      <c r="E805" s="48"/>
      <c r="F805" s="48"/>
      <c r="G805" s="48"/>
      <c r="H805" s="48"/>
      <c r="I805" s="48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  <c r="Y805" s="48"/>
      <c r="Z805" s="48"/>
      <c r="AA805" s="48"/>
      <c r="AB805" s="48"/>
      <c r="AC805" s="48"/>
    </row>
    <row r="806">
      <c r="A806" s="48"/>
      <c r="B806" s="48"/>
      <c r="C806" s="48"/>
      <c r="D806" s="48"/>
      <c r="E806" s="48"/>
      <c r="F806" s="48"/>
      <c r="G806" s="48"/>
      <c r="H806" s="48"/>
      <c r="I806" s="48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  <c r="Y806" s="48"/>
      <c r="Z806" s="48"/>
      <c r="AA806" s="48"/>
      <c r="AB806" s="48"/>
      <c r="AC806" s="48"/>
    </row>
    <row r="807">
      <c r="A807" s="48"/>
      <c r="B807" s="48"/>
      <c r="C807" s="48"/>
      <c r="D807" s="48"/>
      <c r="E807" s="48"/>
      <c r="F807" s="48"/>
      <c r="G807" s="48"/>
      <c r="H807" s="48"/>
      <c r="I807" s="48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  <c r="Y807" s="48"/>
      <c r="Z807" s="48"/>
      <c r="AA807" s="48"/>
      <c r="AB807" s="48"/>
      <c r="AC807" s="48"/>
    </row>
    <row r="808">
      <c r="A808" s="48"/>
      <c r="B808" s="48"/>
      <c r="C808" s="48"/>
      <c r="D808" s="48"/>
      <c r="E808" s="48"/>
      <c r="F808" s="48"/>
      <c r="G808" s="48"/>
      <c r="H808" s="48"/>
      <c r="I808" s="48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48"/>
      <c r="Z808" s="48"/>
      <c r="AA808" s="48"/>
      <c r="AB808" s="48"/>
      <c r="AC808" s="48"/>
    </row>
    <row r="809">
      <c r="A809" s="48"/>
      <c r="B809" s="48"/>
      <c r="C809" s="48"/>
      <c r="D809" s="48"/>
      <c r="E809" s="48"/>
      <c r="F809" s="48"/>
      <c r="G809" s="48"/>
      <c r="H809" s="48"/>
      <c r="I809" s="48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  <c r="Y809" s="48"/>
      <c r="Z809" s="48"/>
      <c r="AA809" s="48"/>
      <c r="AB809" s="48"/>
      <c r="AC809" s="48"/>
    </row>
    <row r="810">
      <c r="A810" s="48"/>
      <c r="B810" s="48"/>
      <c r="C810" s="48"/>
      <c r="D810" s="48"/>
      <c r="E810" s="48"/>
      <c r="F810" s="48"/>
      <c r="G810" s="48"/>
      <c r="H810" s="48"/>
      <c r="I810" s="48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  <c r="Y810" s="48"/>
      <c r="Z810" s="48"/>
      <c r="AA810" s="48"/>
      <c r="AB810" s="48"/>
      <c r="AC810" s="48"/>
    </row>
    <row r="811">
      <c r="A811" s="48"/>
      <c r="B811" s="48"/>
      <c r="C811" s="48"/>
      <c r="D811" s="48"/>
      <c r="E811" s="48"/>
      <c r="F811" s="48"/>
      <c r="G811" s="48"/>
      <c r="H811" s="48"/>
      <c r="I811" s="48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  <c r="Y811" s="48"/>
      <c r="Z811" s="48"/>
      <c r="AA811" s="48"/>
      <c r="AB811" s="48"/>
      <c r="AC811" s="48"/>
    </row>
    <row r="812">
      <c r="A812" s="48"/>
      <c r="B812" s="48"/>
      <c r="C812" s="48"/>
      <c r="D812" s="48"/>
      <c r="E812" s="48"/>
      <c r="F812" s="48"/>
      <c r="G812" s="48"/>
      <c r="H812" s="48"/>
      <c r="I812" s="48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  <c r="Y812" s="48"/>
      <c r="Z812" s="48"/>
      <c r="AA812" s="48"/>
      <c r="AB812" s="48"/>
      <c r="AC812" s="48"/>
    </row>
    <row r="813">
      <c r="A813" s="48"/>
      <c r="B813" s="48"/>
      <c r="C813" s="48"/>
      <c r="D813" s="48"/>
      <c r="E813" s="48"/>
      <c r="F813" s="48"/>
      <c r="G813" s="48"/>
      <c r="H813" s="48"/>
      <c r="I813" s="48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  <c r="Y813" s="48"/>
      <c r="Z813" s="48"/>
      <c r="AA813" s="48"/>
      <c r="AB813" s="48"/>
      <c r="AC813" s="48"/>
    </row>
    <row r="814">
      <c r="A814" s="48"/>
      <c r="B814" s="48"/>
      <c r="C814" s="48"/>
      <c r="D814" s="48"/>
      <c r="E814" s="48"/>
      <c r="F814" s="48"/>
      <c r="G814" s="48"/>
      <c r="H814" s="48"/>
      <c r="I814" s="48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  <c r="Y814" s="48"/>
      <c r="Z814" s="48"/>
      <c r="AA814" s="48"/>
      <c r="AB814" s="48"/>
      <c r="AC814" s="48"/>
    </row>
    <row r="815">
      <c r="A815" s="48"/>
      <c r="B815" s="48"/>
      <c r="C815" s="48"/>
      <c r="D815" s="48"/>
      <c r="E815" s="48"/>
      <c r="F815" s="48"/>
      <c r="G815" s="48"/>
      <c r="H815" s="48"/>
      <c r="I815" s="48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  <c r="Y815" s="48"/>
      <c r="Z815" s="48"/>
      <c r="AA815" s="48"/>
      <c r="AB815" s="48"/>
      <c r="AC815" s="48"/>
    </row>
    <row r="816">
      <c r="A816" s="48"/>
      <c r="B816" s="48"/>
      <c r="C816" s="48"/>
      <c r="D816" s="48"/>
      <c r="E816" s="48"/>
      <c r="F816" s="48"/>
      <c r="G816" s="48"/>
      <c r="H816" s="48"/>
      <c r="I816" s="48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  <c r="Y816" s="48"/>
      <c r="Z816" s="48"/>
      <c r="AA816" s="48"/>
      <c r="AB816" s="48"/>
      <c r="AC816" s="48"/>
    </row>
    <row r="817">
      <c r="A817" s="48"/>
      <c r="B817" s="48"/>
      <c r="C817" s="48"/>
      <c r="D817" s="48"/>
      <c r="E817" s="48"/>
      <c r="F817" s="48"/>
      <c r="G817" s="48"/>
      <c r="H817" s="48"/>
      <c r="I817" s="48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  <c r="Y817" s="48"/>
      <c r="Z817" s="48"/>
      <c r="AA817" s="48"/>
      <c r="AB817" s="48"/>
      <c r="AC817" s="48"/>
    </row>
    <row r="818">
      <c r="A818" s="48"/>
      <c r="B818" s="48"/>
      <c r="C818" s="48"/>
      <c r="D818" s="48"/>
      <c r="E818" s="48"/>
      <c r="F818" s="48"/>
      <c r="G818" s="48"/>
      <c r="H818" s="48"/>
      <c r="I818" s="48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  <c r="Y818" s="48"/>
      <c r="Z818" s="48"/>
      <c r="AA818" s="48"/>
      <c r="AB818" s="48"/>
      <c r="AC818" s="48"/>
    </row>
    <row r="819">
      <c r="A819" s="48"/>
      <c r="B819" s="48"/>
      <c r="C819" s="48"/>
      <c r="D819" s="48"/>
      <c r="E819" s="48"/>
      <c r="F819" s="48"/>
      <c r="G819" s="48"/>
      <c r="H819" s="48"/>
      <c r="I819" s="48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48"/>
      <c r="Z819" s="48"/>
      <c r="AA819" s="48"/>
      <c r="AB819" s="48"/>
      <c r="AC819" s="48"/>
    </row>
    <row r="820">
      <c r="A820" s="48"/>
      <c r="B820" s="48"/>
      <c r="C820" s="48"/>
      <c r="D820" s="48"/>
      <c r="E820" s="48"/>
      <c r="F820" s="48"/>
      <c r="G820" s="48"/>
      <c r="H820" s="48"/>
      <c r="I820" s="48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  <c r="Y820" s="48"/>
      <c r="Z820" s="48"/>
      <c r="AA820" s="48"/>
      <c r="AB820" s="48"/>
      <c r="AC820" s="48"/>
    </row>
    <row r="821">
      <c r="A821" s="48"/>
      <c r="B821" s="48"/>
      <c r="C821" s="48"/>
      <c r="D821" s="48"/>
      <c r="E821" s="48"/>
      <c r="F821" s="48"/>
      <c r="G821" s="48"/>
      <c r="H821" s="48"/>
      <c r="I821" s="48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  <c r="Y821" s="48"/>
      <c r="Z821" s="48"/>
      <c r="AA821" s="48"/>
      <c r="AB821" s="48"/>
      <c r="AC821" s="48"/>
    </row>
    <row r="822">
      <c r="A822" s="48"/>
      <c r="B822" s="48"/>
      <c r="C822" s="48"/>
      <c r="D822" s="48"/>
      <c r="E822" s="48"/>
      <c r="F822" s="48"/>
      <c r="G822" s="48"/>
      <c r="H822" s="48"/>
      <c r="I822" s="48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48"/>
      <c r="Z822" s="48"/>
      <c r="AA822" s="48"/>
      <c r="AB822" s="48"/>
      <c r="AC822" s="48"/>
    </row>
    <row r="823">
      <c r="A823" s="48"/>
      <c r="B823" s="48"/>
      <c r="C823" s="48"/>
      <c r="D823" s="48"/>
      <c r="E823" s="48"/>
      <c r="F823" s="48"/>
      <c r="G823" s="48"/>
      <c r="H823" s="48"/>
      <c r="I823" s="48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  <c r="Z823" s="48"/>
      <c r="AA823" s="48"/>
      <c r="AB823" s="48"/>
      <c r="AC823" s="48"/>
    </row>
    <row r="824">
      <c r="A824" s="48"/>
      <c r="B824" s="48"/>
      <c r="C824" s="48"/>
      <c r="D824" s="48"/>
      <c r="E824" s="48"/>
      <c r="F824" s="48"/>
      <c r="G824" s="48"/>
      <c r="H824" s="48"/>
      <c r="I824" s="48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  <c r="Y824" s="48"/>
      <c r="Z824" s="48"/>
      <c r="AA824" s="48"/>
      <c r="AB824" s="48"/>
      <c r="AC824" s="48"/>
    </row>
    <row r="825">
      <c r="A825" s="48"/>
      <c r="B825" s="48"/>
      <c r="C825" s="48"/>
      <c r="D825" s="48"/>
      <c r="E825" s="48"/>
      <c r="F825" s="48"/>
      <c r="G825" s="48"/>
      <c r="H825" s="48"/>
      <c r="I825" s="48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48"/>
      <c r="Z825" s="48"/>
      <c r="AA825" s="48"/>
      <c r="AB825" s="48"/>
      <c r="AC825" s="48"/>
    </row>
    <row r="826">
      <c r="A826" s="48"/>
      <c r="B826" s="48"/>
      <c r="C826" s="48"/>
      <c r="D826" s="48"/>
      <c r="E826" s="48"/>
      <c r="F826" s="48"/>
      <c r="G826" s="48"/>
      <c r="H826" s="48"/>
      <c r="I826" s="48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  <c r="Y826" s="48"/>
      <c r="Z826" s="48"/>
      <c r="AA826" s="48"/>
      <c r="AB826" s="48"/>
      <c r="AC826" s="48"/>
    </row>
    <row r="827">
      <c r="A827" s="48"/>
      <c r="B827" s="48"/>
      <c r="C827" s="48"/>
      <c r="D827" s="48"/>
      <c r="E827" s="48"/>
      <c r="F827" s="48"/>
      <c r="G827" s="48"/>
      <c r="H827" s="48"/>
      <c r="I827" s="48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  <c r="Y827" s="48"/>
      <c r="Z827" s="48"/>
      <c r="AA827" s="48"/>
      <c r="AB827" s="48"/>
      <c r="AC827" s="48"/>
    </row>
    <row r="828">
      <c r="A828" s="48"/>
      <c r="B828" s="48"/>
      <c r="C828" s="48"/>
      <c r="D828" s="48"/>
      <c r="E828" s="48"/>
      <c r="F828" s="48"/>
      <c r="G828" s="48"/>
      <c r="H828" s="48"/>
      <c r="I828" s="48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  <c r="Y828" s="48"/>
      <c r="Z828" s="48"/>
      <c r="AA828" s="48"/>
      <c r="AB828" s="48"/>
      <c r="AC828" s="48"/>
    </row>
    <row r="829">
      <c r="A829" s="48"/>
      <c r="B829" s="48"/>
      <c r="C829" s="48"/>
      <c r="D829" s="48"/>
      <c r="E829" s="48"/>
      <c r="F829" s="48"/>
      <c r="G829" s="48"/>
      <c r="H829" s="48"/>
      <c r="I829" s="48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  <c r="Y829" s="48"/>
      <c r="Z829" s="48"/>
      <c r="AA829" s="48"/>
      <c r="AB829" s="48"/>
      <c r="AC829" s="48"/>
    </row>
    <row r="830">
      <c r="A830" s="48"/>
      <c r="B830" s="48"/>
      <c r="C830" s="48"/>
      <c r="D830" s="48"/>
      <c r="E830" s="48"/>
      <c r="F830" s="48"/>
      <c r="G830" s="48"/>
      <c r="H830" s="48"/>
      <c r="I830" s="48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  <c r="Y830" s="48"/>
      <c r="Z830" s="48"/>
      <c r="AA830" s="48"/>
      <c r="AB830" s="48"/>
      <c r="AC830" s="48"/>
    </row>
    <row r="831">
      <c r="A831" s="48"/>
      <c r="B831" s="48"/>
      <c r="C831" s="48"/>
      <c r="D831" s="48"/>
      <c r="E831" s="48"/>
      <c r="F831" s="48"/>
      <c r="G831" s="48"/>
      <c r="H831" s="48"/>
      <c r="I831" s="48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  <c r="Y831" s="48"/>
      <c r="Z831" s="48"/>
      <c r="AA831" s="48"/>
      <c r="AB831" s="48"/>
      <c r="AC831" s="48"/>
    </row>
    <row r="832">
      <c r="A832" s="48"/>
      <c r="B832" s="48"/>
      <c r="C832" s="48"/>
      <c r="D832" s="48"/>
      <c r="E832" s="48"/>
      <c r="F832" s="48"/>
      <c r="G832" s="48"/>
      <c r="H832" s="48"/>
      <c r="I832" s="48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  <c r="Y832" s="48"/>
      <c r="Z832" s="48"/>
      <c r="AA832" s="48"/>
      <c r="AB832" s="48"/>
      <c r="AC832" s="48"/>
    </row>
    <row r="833">
      <c r="A833" s="48"/>
      <c r="B833" s="48"/>
      <c r="C833" s="48"/>
      <c r="D833" s="48"/>
      <c r="E833" s="48"/>
      <c r="F833" s="48"/>
      <c r="G833" s="48"/>
      <c r="H833" s="48"/>
      <c r="I833" s="48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  <c r="Y833" s="48"/>
      <c r="Z833" s="48"/>
      <c r="AA833" s="48"/>
      <c r="AB833" s="48"/>
      <c r="AC833" s="48"/>
    </row>
    <row r="834">
      <c r="A834" s="48"/>
      <c r="B834" s="48"/>
      <c r="C834" s="48"/>
      <c r="D834" s="48"/>
      <c r="E834" s="48"/>
      <c r="F834" s="48"/>
      <c r="G834" s="48"/>
      <c r="H834" s="48"/>
      <c r="I834" s="48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  <c r="Y834" s="48"/>
      <c r="Z834" s="48"/>
      <c r="AA834" s="48"/>
      <c r="AB834" s="48"/>
      <c r="AC834" s="48"/>
    </row>
    <row r="835">
      <c r="A835" s="48"/>
      <c r="B835" s="48"/>
      <c r="C835" s="48"/>
      <c r="D835" s="48"/>
      <c r="E835" s="48"/>
      <c r="F835" s="48"/>
      <c r="G835" s="48"/>
      <c r="H835" s="48"/>
      <c r="I835" s="48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48"/>
      <c r="Z835" s="48"/>
      <c r="AA835" s="48"/>
      <c r="AB835" s="48"/>
      <c r="AC835" s="48"/>
    </row>
    <row r="836">
      <c r="A836" s="48"/>
      <c r="B836" s="48"/>
      <c r="C836" s="48"/>
      <c r="D836" s="48"/>
      <c r="E836" s="48"/>
      <c r="F836" s="48"/>
      <c r="G836" s="48"/>
      <c r="H836" s="48"/>
      <c r="I836" s="48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  <c r="Y836" s="48"/>
      <c r="Z836" s="48"/>
      <c r="AA836" s="48"/>
      <c r="AB836" s="48"/>
      <c r="AC836" s="48"/>
    </row>
    <row r="837">
      <c r="A837" s="48"/>
      <c r="B837" s="48"/>
      <c r="C837" s="48"/>
      <c r="D837" s="48"/>
      <c r="E837" s="48"/>
      <c r="F837" s="48"/>
      <c r="G837" s="48"/>
      <c r="H837" s="48"/>
      <c r="I837" s="48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  <c r="Y837" s="48"/>
      <c r="Z837" s="48"/>
      <c r="AA837" s="48"/>
      <c r="AB837" s="48"/>
      <c r="AC837" s="48"/>
    </row>
    <row r="838">
      <c r="A838" s="48"/>
      <c r="B838" s="48"/>
      <c r="C838" s="48"/>
      <c r="D838" s="48"/>
      <c r="E838" s="48"/>
      <c r="F838" s="48"/>
      <c r="G838" s="48"/>
      <c r="H838" s="48"/>
      <c r="I838" s="48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  <c r="Y838" s="48"/>
      <c r="Z838" s="48"/>
      <c r="AA838" s="48"/>
      <c r="AB838" s="48"/>
      <c r="AC838" s="48"/>
    </row>
    <row r="839">
      <c r="A839" s="48"/>
      <c r="B839" s="48"/>
      <c r="C839" s="48"/>
      <c r="D839" s="48"/>
      <c r="E839" s="48"/>
      <c r="F839" s="48"/>
      <c r="G839" s="48"/>
      <c r="H839" s="48"/>
      <c r="I839" s="48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  <c r="Y839" s="48"/>
      <c r="Z839" s="48"/>
      <c r="AA839" s="48"/>
      <c r="AB839" s="48"/>
      <c r="AC839" s="48"/>
    </row>
    <row r="840">
      <c r="A840" s="48"/>
      <c r="B840" s="48"/>
      <c r="C840" s="48"/>
      <c r="D840" s="48"/>
      <c r="E840" s="48"/>
      <c r="F840" s="48"/>
      <c r="G840" s="48"/>
      <c r="H840" s="48"/>
      <c r="I840" s="48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  <c r="Y840" s="48"/>
      <c r="Z840" s="48"/>
      <c r="AA840" s="48"/>
      <c r="AB840" s="48"/>
      <c r="AC840" s="48"/>
    </row>
    <row r="841">
      <c r="A841" s="48"/>
      <c r="B841" s="48"/>
      <c r="C841" s="48"/>
      <c r="D841" s="48"/>
      <c r="E841" s="48"/>
      <c r="F841" s="48"/>
      <c r="G841" s="48"/>
      <c r="H841" s="48"/>
      <c r="I841" s="48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48"/>
      <c r="Z841" s="48"/>
      <c r="AA841" s="48"/>
      <c r="AB841" s="48"/>
      <c r="AC841" s="48"/>
    </row>
    <row r="842">
      <c r="A842" s="48"/>
      <c r="B842" s="48"/>
      <c r="C842" s="48"/>
      <c r="D842" s="48"/>
      <c r="E842" s="48"/>
      <c r="F842" s="48"/>
      <c r="G842" s="48"/>
      <c r="H842" s="48"/>
      <c r="I842" s="48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  <c r="Y842" s="48"/>
      <c r="Z842" s="48"/>
      <c r="AA842" s="48"/>
      <c r="AB842" s="48"/>
      <c r="AC842" s="48"/>
    </row>
    <row r="843">
      <c r="A843" s="48"/>
      <c r="B843" s="48"/>
      <c r="C843" s="48"/>
      <c r="D843" s="48"/>
      <c r="E843" s="48"/>
      <c r="F843" s="48"/>
      <c r="G843" s="48"/>
      <c r="H843" s="48"/>
      <c r="I843" s="48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  <c r="Y843" s="48"/>
      <c r="Z843" s="48"/>
      <c r="AA843" s="48"/>
      <c r="AB843" s="48"/>
      <c r="AC843" s="48"/>
    </row>
    <row r="844">
      <c r="A844" s="48"/>
      <c r="B844" s="48"/>
      <c r="C844" s="48"/>
      <c r="D844" s="48"/>
      <c r="E844" s="48"/>
      <c r="F844" s="48"/>
      <c r="G844" s="48"/>
      <c r="H844" s="48"/>
      <c r="I844" s="48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48"/>
      <c r="Z844" s="48"/>
      <c r="AA844" s="48"/>
      <c r="AB844" s="48"/>
      <c r="AC844" s="48"/>
    </row>
    <row r="845">
      <c r="A845" s="48"/>
      <c r="B845" s="48"/>
      <c r="C845" s="48"/>
      <c r="D845" s="48"/>
      <c r="E845" s="48"/>
      <c r="F845" s="48"/>
      <c r="G845" s="48"/>
      <c r="H845" s="48"/>
      <c r="I845" s="48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  <c r="Y845" s="48"/>
      <c r="Z845" s="48"/>
      <c r="AA845" s="48"/>
      <c r="AB845" s="48"/>
      <c r="AC845" s="48"/>
    </row>
    <row r="846">
      <c r="A846" s="48"/>
      <c r="B846" s="48"/>
      <c r="C846" s="48"/>
      <c r="D846" s="48"/>
      <c r="E846" s="48"/>
      <c r="F846" s="48"/>
      <c r="G846" s="48"/>
      <c r="H846" s="48"/>
      <c r="I846" s="48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  <c r="Y846" s="48"/>
      <c r="Z846" s="48"/>
      <c r="AA846" s="48"/>
      <c r="AB846" s="48"/>
      <c r="AC846" s="48"/>
    </row>
    <row r="847">
      <c r="A847" s="48"/>
      <c r="B847" s="48"/>
      <c r="C847" s="48"/>
      <c r="D847" s="48"/>
      <c r="E847" s="48"/>
      <c r="F847" s="48"/>
      <c r="G847" s="48"/>
      <c r="H847" s="48"/>
      <c r="I847" s="48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  <c r="Y847" s="48"/>
      <c r="Z847" s="48"/>
      <c r="AA847" s="48"/>
      <c r="AB847" s="48"/>
      <c r="AC847" s="48"/>
    </row>
    <row r="848">
      <c r="A848" s="48"/>
      <c r="B848" s="48"/>
      <c r="C848" s="48"/>
      <c r="D848" s="48"/>
      <c r="E848" s="48"/>
      <c r="F848" s="48"/>
      <c r="G848" s="48"/>
      <c r="H848" s="48"/>
      <c r="I848" s="48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  <c r="Y848" s="48"/>
      <c r="Z848" s="48"/>
      <c r="AA848" s="48"/>
      <c r="AB848" s="48"/>
      <c r="AC848" s="48"/>
    </row>
    <row r="849">
      <c r="A849" s="48"/>
      <c r="B849" s="48"/>
      <c r="C849" s="48"/>
      <c r="D849" s="48"/>
      <c r="E849" s="48"/>
      <c r="F849" s="48"/>
      <c r="G849" s="48"/>
      <c r="H849" s="48"/>
      <c r="I849" s="48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  <c r="Y849" s="48"/>
      <c r="Z849" s="48"/>
      <c r="AA849" s="48"/>
      <c r="AB849" s="48"/>
      <c r="AC849" s="48"/>
    </row>
    <row r="850">
      <c r="A850" s="48"/>
      <c r="B850" s="48"/>
      <c r="C850" s="48"/>
      <c r="D850" s="48"/>
      <c r="E850" s="48"/>
      <c r="F850" s="48"/>
      <c r="G850" s="48"/>
      <c r="H850" s="48"/>
      <c r="I850" s="48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  <c r="Y850" s="48"/>
      <c r="Z850" s="48"/>
      <c r="AA850" s="48"/>
      <c r="AB850" s="48"/>
      <c r="AC850" s="48"/>
    </row>
    <row r="851">
      <c r="A851" s="48"/>
      <c r="B851" s="48"/>
      <c r="C851" s="48"/>
      <c r="D851" s="48"/>
      <c r="E851" s="48"/>
      <c r="F851" s="48"/>
      <c r="G851" s="48"/>
      <c r="H851" s="48"/>
      <c r="I851" s="48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48"/>
      <c r="Z851" s="48"/>
      <c r="AA851" s="48"/>
      <c r="AB851" s="48"/>
      <c r="AC851" s="48"/>
    </row>
    <row r="852">
      <c r="A852" s="48"/>
      <c r="B852" s="48"/>
      <c r="C852" s="48"/>
      <c r="D852" s="48"/>
      <c r="E852" s="48"/>
      <c r="F852" s="48"/>
      <c r="G852" s="48"/>
      <c r="H852" s="48"/>
      <c r="I852" s="48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48"/>
      <c r="Z852" s="48"/>
      <c r="AA852" s="48"/>
      <c r="AB852" s="48"/>
      <c r="AC852" s="48"/>
    </row>
    <row r="853">
      <c r="A853" s="48"/>
      <c r="B853" s="48"/>
      <c r="C853" s="48"/>
      <c r="D853" s="48"/>
      <c r="E853" s="48"/>
      <c r="F853" s="48"/>
      <c r="G853" s="48"/>
      <c r="H853" s="48"/>
      <c r="I853" s="48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  <c r="Y853" s="48"/>
      <c r="Z853" s="48"/>
      <c r="AA853" s="48"/>
      <c r="AB853" s="48"/>
      <c r="AC853" s="48"/>
    </row>
    <row r="854">
      <c r="A854" s="48"/>
      <c r="B854" s="48"/>
      <c r="C854" s="48"/>
      <c r="D854" s="48"/>
      <c r="E854" s="48"/>
      <c r="F854" s="48"/>
      <c r="G854" s="48"/>
      <c r="H854" s="48"/>
      <c r="I854" s="48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  <c r="Y854" s="48"/>
      <c r="Z854" s="48"/>
      <c r="AA854" s="48"/>
      <c r="AB854" s="48"/>
      <c r="AC854" s="48"/>
    </row>
    <row r="855">
      <c r="A855" s="48"/>
      <c r="B855" s="48"/>
      <c r="C855" s="48"/>
      <c r="D855" s="48"/>
      <c r="E855" s="48"/>
      <c r="F855" s="48"/>
      <c r="G855" s="48"/>
      <c r="H855" s="48"/>
      <c r="I855" s="48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  <c r="Y855" s="48"/>
      <c r="Z855" s="48"/>
      <c r="AA855" s="48"/>
      <c r="AB855" s="48"/>
      <c r="AC855" s="48"/>
    </row>
    <row r="856">
      <c r="A856" s="48"/>
      <c r="B856" s="48"/>
      <c r="C856" s="48"/>
      <c r="D856" s="48"/>
      <c r="E856" s="48"/>
      <c r="F856" s="48"/>
      <c r="G856" s="48"/>
      <c r="H856" s="48"/>
      <c r="I856" s="48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  <c r="Y856" s="48"/>
      <c r="Z856" s="48"/>
      <c r="AA856" s="48"/>
      <c r="AB856" s="48"/>
      <c r="AC856" s="48"/>
    </row>
    <row r="857">
      <c r="A857" s="48"/>
      <c r="B857" s="48"/>
      <c r="C857" s="48"/>
      <c r="D857" s="48"/>
      <c r="E857" s="48"/>
      <c r="F857" s="48"/>
      <c r="G857" s="48"/>
      <c r="H857" s="48"/>
      <c r="I857" s="48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48"/>
      <c r="Z857" s="48"/>
      <c r="AA857" s="48"/>
      <c r="AB857" s="48"/>
      <c r="AC857" s="48"/>
    </row>
    <row r="858">
      <c r="A858" s="48"/>
      <c r="B858" s="48"/>
      <c r="C858" s="48"/>
      <c r="D858" s="48"/>
      <c r="E858" s="48"/>
      <c r="F858" s="48"/>
      <c r="G858" s="48"/>
      <c r="H858" s="48"/>
      <c r="I858" s="48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  <c r="Y858" s="48"/>
      <c r="Z858" s="48"/>
      <c r="AA858" s="48"/>
      <c r="AB858" s="48"/>
      <c r="AC858" s="48"/>
    </row>
    <row r="859">
      <c r="A859" s="48"/>
      <c r="B859" s="48"/>
      <c r="C859" s="48"/>
      <c r="D859" s="48"/>
      <c r="E859" s="48"/>
      <c r="F859" s="48"/>
      <c r="G859" s="48"/>
      <c r="H859" s="48"/>
      <c r="I859" s="48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  <c r="Y859" s="48"/>
      <c r="Z859" s="48"/>
      <c r="AA859" s="48"/>
      <c r="AB859" s="48"/>
      <c r="AC859" s="48"/>
    </row>
    <row r="860">
      <c r="A860" s="48"/>
      <c r="B860" s="48"/>
      <c r="C860" s="48"/>
      <c r="D860" s="48"/>
      <c r="E860" s="48"/>
      <c r="F860" s="48"/>
      <c r="G860" s="48"/>
      <c r="H860" s="48"/>
      <c r="I860" s="48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  <c r="Y860" s="48"/>
      <c r="Z860" s="48"/>
      <c r="AA860" s="48"/>
      <c r="AB860" s="48"/>
      <c r="AC860" s="48"/>
    </row>
    <row r="861">
      <c r="A861" s="48"/>
      <c r="B861" s="48"/>
      <c r="C861" s="48"/>
      <c r="D861" s="48"/>
      <c r="E861" s="48"/>
      <c r="F861" s="48"/>
      <c r="G861" s="48"/>
      <c r="H861" s="48"/>
      <c r="I861" s="48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  <c r="Y861" s="48"/>
      <c r="Z861" s="48"/>
      <c r="AA861" s="48"/>
      <c r="AB861" s="48"/>
      <c r="AC861" s="48"/>
    </row>
    <row r="862">
      <c r="A862" s="48"/>
      <c r="B862" s="48"/>
      <c r="C862" s="48"/>
      <c r="D862" s="48"/>
      <c r="E862" s="48"/>
      <c r="F862" s="48"/>
      <c r="G862" s="48"/>
      <c r="H862" s="48"/>
      <c r="I862" s="48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  <c r="Y862" s="48"/>
      <c r="Z862" s="48"/>
      <c r="AA862" s="48"/>
      <c r="AB862" s="48"/>
      <c r="AC862" s="48"/>
    </row>
    <row r="863">
      <c r="A863" s="48"/>
      <c r="B863" s="48"/>
      <c r="C863" s="48"/>
      <c r="D863" s="48"/>
      <c r="E863" s="48"/>
      <c r="F863" s="48"/>
      <c r="G863" s="48"/>
      <c r="H863" s="48"/>
      <c r="I863" s="48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  <c r="Y863" s="48"/>
      <c r="Z863" s="48"/>
      <c r="AA863" s="48"/>
      <c r="AB863" s="48"/>
      <c r="AC863" s="48"/>
    </row>
    <row r="864">
      <c r="A864" s="48"/>
      <c r="B864" s="48"/>
      <c r="C864" s="48"/>
      <c r="D864" s="48"/>
      <c r="E864" s="48"/>
      <c r="F864" s="48"/>
      <c r="G864" s="48"/>
      <c r="H864" s="48"/>
      <c r="I864" s="48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  <c r="Y864" s="48"/>
      <c r="Z864" s="48"/>
      <c r="AA864" s="48"/>
      <c r="AB864" s="48"/>
      <c r="AC864" s="48"/>
    </row>
    <row r="865">
      <c r="A865" s="48"/>
      <c r="B865" s="48"/>
      <c r="C865" s="48"/>
      <c r="D865" s="48"/>
      <c r="E865" s="48"/>
      <c r="F865" s="48"/>
      <c r="G865" s="48"/>
      <c r="H865" s="48"/>
      <c r="I865" s="48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  <c r="Y865" s="48"/>
      <c r="Z865" s="48"/>
      <c r="AA865" s="48"/>
      <c r="AB865" s="48"/>
      <c r="AC865" s="48"/>
    </row>
    <row r="866">
      <c r="A866" s="48"/>
      <c r="B866" s="48"/>
      <c r="C866" s="48"/>
      <c r="D866" s="48"/>
      <c r="E866" s="48"/>
      <c r="F866" s="48"/>
      <c r="G866" s="48"/>
      <c r="H866" s="48"/>
      <c r="I866" s="48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  <c r="Y866" s="48"/>
      <c r="Z866" s="48"/>
      <c r="AA866" s="48"/>
      <c r="AB866" s="48"/>
      <c r="AC866" s="48"/>
    </row>
    <row r="867">
      <c r="A867" s="48"/>
      <c r="B867" s="48"/>
      <c r="C867" s="48"/>
      <c r="D867" s="48"/>
      <c r="E867" s="48"/>
      <c r="F867" s="48"/>
      <c r="G867" s="48"/>
      <c r="H867" s="48"/>
      <c r="I867" s="48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  <c r="Y867" s="48"/>
      <c r="Z867" s="48"/>
      <c r="AA867" s="48"/>
      <c r="AB867" s="48"/>
      <c r="AC867" s="48"/>
    </row>
    <row r="868">
      <c r="A868" s="48"/>
      <c r="B868" s="48"/>
      <c r="C868" s="48"/>
      <c r="D868" s="48"/>
      <c r="E868" s="48"/>
      <c r="F868" s="48"/>
      <c r="G868" s="48"/>
      <c r="H868" s="48"/>
      <c r="I868" s="48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  <c r="Y868" s="48"/>
      <c r="Z868" s="48"/>
      <c r="AA868" s="48"/>
      <c r="AB868" s="48"/>
      <c r="AC868" s="48"/>
    </row>
    <row r="869">
      <c r="A869" s="48"/>
      <c r="B869" s="48"/>
      <c r="C869" s="48"/>
      <c r="D869" s="48"/>
      <c r="E869" s="48"/>
      <c r="F869" s="48"/>
      <c r="G869" s="48"/>
      <c r="H869" s="48"/>
      <c r="I869" s="48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48"/>
      <c r="Z869" s="48"/>
      <c r="AA869" s="48"/>
      <c r="AB869" s="48"/>
      <c r="AC869" s="48"/>
    </row>
    <row r="870">
      <c r="A870" s="48"/>
      <c r="B870" s="48"/>
      <c r="C870" s="48"/>
      <c r="D870" s="48"/>
      <c r="E870" s="48"/>
      <c r="F870" s="48"/>
      <c r="G870" s="48"/>
      <c r="H870" s="48"/>
      <c r="I870" s="48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48"/>
      <c r="Z870" s="48"/>
      <c r="AA870" s="48"/>
      <c r="AB870" s="48"/>
      <c r="AC870" s="48"/>
    </row>
    <row r="871">
      <c r="A871" s="48"/>
      <c r="B871" s="48"/>
      <c r="C871" s="48"/>
      <c r="D871" s="48"/>
      <c r="E871" s="48"/>
      <c r="F871" s="48"/>
      <c r="G871" s="48"/>
      <c r="H871" s="48"/>
      <c r="I871" s="48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  <c r="Y871" s="48"/>
      <c r="Z871" s="48"/>
      <c r="AA871" s="48"/>
      <c r="AB871" s="48"/>
      <c r="AC871" s="48"/>
    </row>
    <row r="872">
      <c r="A872" s="48"/>
      <c r="B872" s="48"/>
      <c r="C872" s="48"/>
      <c r="D872" s="48"/>
      <c r="E872" s="48"/>
      <c r="F872" s="48"/>
      <c r="G872" s="48"/>
      <c r="H872" s="48"/>
      <c r="I872" s="48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48"/>
      <c r="Z872" s="48"/>
      <c r="AA872" s="48"/>
      <c r="AB872" s="48"/>
      <c r="AC872" s="48"/>
    </row>
    <row r="873">
      <c r="A873" s="48"/>
      <c r="B873" s="48"/>
      <c r="C873" s="48"/>
      <c r="D873" s="48"/>
      <c r="E873" s="48"/>
      <c r="F873" s="48"/>
      <c r="G873" s="48"/>
      <c r="H873" s="48"/>
      <c r="I873" s="48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48"/>
      <c r="Z873" s="48"/>
      <c r="AA873" s="48"/>
      <c r="AB873" s="48"/>
      <c r="AC873" s="48"/>
    </row>
    <row r="874">
      <c r="A874" s="48"/>
      <c r="B874" s="48"/>
      <c r="C874" s="48"/>
      <c r="D874" s="48"/>
      <c r="E874" s="48"/>
      <c r="F874" s="48"/>
      <c r="G874" s="48"/>
      <c r="H874" s="48"/>
      <c r="I874" s="48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  <c r="Y874" s="48"/>
      <c r="Z874" s="48"/>
      <c r="AA874" s="48"/>
      <c r="AB874" s="48"/>
      <c r="AC874" s="48"/>
    </row>
    <row r="875">
      <c r="A875" s="48"/>
      <c r="B875" s="48"/>
      <c r="C875" s="48"/>
      <c r="D875" s="48"/>
      <c r="E875" s="48"/>
      <c r="F875" s="48"/>
      <c r="G875" s="48"/>
      <c r="H875" s="48"/>
      <c r="I875" s="48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  <c r="Y875" s="48"/>
      <c r="Z875" s="48"/>
      <c r="AA875" s="48"/>
      <c r="AB875" s="48"/>
      <c r="AC875" s="48"/>
    </row>
    <row r="876">
      <c r="A876" s="48"/>
      <c r="B876" s="48"/>
      <c r="C876" s="48"/>
      <c r="D876" s="48"/>
      <c r="E876" s="48"/>
      <c r="F876" s="48"/>
      <c r="G876" s="48"/>
      <c r="H876" s="48"/>
      <c r="I876" s="48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48"/>
      <c r="Z876" s="48"/>
      <c r="AA876" s="48"/>
      <c r="AB876" s="48"/>
      <c r="AC876" s="48"/>
    </row>
    <row r="877">
      <c r="A877" s="48"/>
      <c r="B877" s="48"/>
      <c r="C877" s="48"/>
      <c r="D877" s="48"/>
      <c r="E877" s="48"/>
      <c r="F877" s="48"/>
      <c r="G877" s="48"/>
      <c r="H877" s="48"/>
      <c r="I877" s="48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  <c r="Y877" s="48"/>
      <c r="Z877" s="48"/>
      <c r="AA877" s="48"/>
      <c r="AB877" s="48"/>
      <c r="AC877" s="48"/>
    </row>
    <row r="878">
      <c r="A878" s="48"/>
      <c r="B878" s="48"/>
      <c r="C878" s="48"/>
      <c r="D878" s="48"/>
      <c r="E878" s="48"/>
      <c r="F878" s="48"/>
      <c r="G878" s="48"/>
      <c r="H878" s="48"/>
      <c r="I878" s="48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48"/>
      <c r="Z878" s="48"/>
      <c r="AA878" s="48"/>
      <c r="AB878" s="48"/>
      <c r="AC878" s="48"/>
    </row>
    <row r="879">
      <c r="A879" s="48"/>
      <c r="B879" s="48"/>
      <c r="C879" s="48"/>
      <c r="D879" s="48"/>
      <c r="E879" s="48"/>
      <c r="F879" s="48"/>
      <c r="G879" s="48"/>
      <c r="H879" s="48"/>
      <c r="I879" s="48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  <c r="Y879" s="48"/>
      <c r="Z879" s="48"/>
      <c r="AA879" s="48"/>
      <c r="AB879" s="48"/>
      <c r="AC879" s="48"/>
    </row>
    <row r="880">
      <c r="A880" s="48"/>
      <c r="B880" s="48"/>
      <c r="C880" s="48"/>
      <c r="D880" s="48"/>
      <c r="E880" s="48"/>
      <c r="F880" s="48"/>
      <c r="G880" s="48"/>
      <c r="H880" s="48"/>
      <c r="I880" s="48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  <c r="Y880" s="48"/>
      <c r="Z880" s="48"/>
      <c r="AA880" s="48"/>
      <c r="AB880" s="48"/>
      <c r="AC880" s="48"/>
    </row>
    <row r="881">
      <c r="A881" s="48"/>
      <c r="B881" s="48"/>
      <c r="C881" s="48"/>
      <c r="D881" s="48"/>
      <c r="E881" s="48"/>
      <c r="F881" s="48"/>
      <c r="G881" s="48"/>
      <c r="H881" s="48"/>
      <c r="I881" s="48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  <c r="Y881" s="48"/>
      <c r="Z881" s="48"/>
      <c r="AA881" s="48"/>
      <c r="AB881" s="48"/>
      <c r="AC881" s="48"/>
    </row>
    <row r="882">
      <c r="A882" s="48"/>
      <c r="B882" s="48"/>
      <c r="C882" s="48"/>
      <c r="D882" s="48"/>
      <c r="E882" s="48"/>
      <c r="F882" s="48"/>
      <c r="G882" s="48"/>
      <c r="H882" s="48"/>
      <c r="I882" s="48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  <c r="Y882" s="48"/>
      <c r="Z882" s="48"/>
      <c r="AA882" s="48"/>
      <c r="AB882" s="48"/>
      <c r="AC882" s="48"/>
    </row>
    <row r="883">
      <c r="A883" s="48"/>
      <c r="B883" s="48"/>
      <c r="C883" s="48"/>
      <c r="D883" s="48"/>
      <c r="E883" s="48"/>
      <c r="F883" s="48"/>
      <c r="G883" s="48"/>
      <c r="H883" s="48"/>
      <c r="I883" s="48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  <c r="Y883" s="48"/>
      <c r="Z883" s="48"/>
      <c r="AA883" s="48"/>
      <c r="AB883" s="48"/>
      <c r="AC883" s="48"/>
    </row>
    <row r="884">
      <c r="A884" s="48"/>
      <c r="B884" s="48"/>
      <c r="C884" s="48"/>
      <c r="D884" s="48"/>
      <c r="E884" s="48"/>
      <c r="F884" s="48"/>
      <c r="G884" s="48"/>
      <c r="H884" s="48"/>
      <c r="I884" s="48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  <c r="Y884" s="48"/>
      <c r="Z884" s="48"/>
      <c r="AA884" s="48"/>
      <c r="AB884" s="48"/>
      <c r="AC884" s="48"/>
    </row>
    <row r="885">
      <c r="A885" s="48"/>
      <c r="B885" s="48"/>
      <c r="C885" s="48"/>
      <c r="D885" s="48"/>
      <c r="E885" s="48"/>
      <c r="F885" s="48"/>
      <c r="G885" s="48"/>
      <c r="H885" s="48"/>
      <c r="I885" s="48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  <c r="Y885" s="48"/>
      <c r="Z885" s="48"/>
      <c r="AA885" s="48"/>
      <c r="AB885" s="48"/>
      <c r="AC885" s="48"/>
    </row>
    <row r="886">
      <c r="A886" s="48"/>
      <c r="B886" s="48"/>
      <c r="C886" s="48"/>
      <c r="D886" s="48"/>
      <c r="E886" s="48"/>
      <c r="F886" s="48"/>
      <c r="G886" s="48"/>
      <c r="H886" s="48"/>
      <c r="I886" s="48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48"/>
      <c r="Z886" s="48"/>
      <c r="AA886" s="48"/>
      <c r="AB886" s="48"/>
      <c r="AC886" s="48"/>
    </row>
    <row r="887">
      <c r="A887" s="48"/>
      <c r="B887" s="48"/>
      <c r="C887" s="48"/>
      <c r="D887" s="48"/>
      <c r="E887" s="48"/>
      <c r="F887" s="48"/>
      <c r="G887" s="48"/>
      <c r="H887" s="48"/>
      <c r="I887" s="48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  <c r="Y887" s="48"/>
      <c r="Z887" s="48"/>
      <c r="AA887" s="48"/>
      <c r="AB887" s="48"/>
      <c r="AC887" s="48"/>
    </row>
    <row r="888">
      <c r="A888" s="48"/>
      <c r="B888" s="48"/>
      <c r="C888" s="48"/>
      <c r="D888" s="48"/>
      <c r="E888" s="48"/>
      <c r="F888" s="48"/>
      <c r="G888" s="48"/>
      <c r="H888" s="48"/>
      <c r="I888" s="48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  <c r="Y888" s="48"/>
      <c r="Z888" s="48"/>
      <c r="AA888" s="48"/>
      <c r="AB888" s="48"/>
      <c r="AC888" s="48"/>
    </row>
    <row r="889">
      <c r="A889" s="48"/>
      <c r="B889" s="48"/>
      <c r="C889" s="48"/>
      <c r="D889" s="48"/>
      <c r="E889" s="48"/>
      <c r="F889" s="48"/>
      <c r="G889" s="48"/>
      <c r="H889" s="48"/>
      <c r="I889" s="48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  <c r="Y889" s="48"/>
      <c r="Z889" s="48"/>
      <c r="AA889" s="48"/>
      <c r="AB889" s="48"/>
      <c r="AC889" s="48"/>
    </row>
    <row r="890">
      <c r="A890" s="48"/>
      <c r="B890" s="48"/>
      <c r="C890" s="48"/>
      <c r="D890" s="48"/>
      <c r="E890" s="48"/>
      <c r="F890" s="48"/>
      <c r="G890" s="48"/>
      <c r="H890" s="48"/>
      <c r="I890" s="48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  <c r="Y890" s="48"/>
      <c r="Z890" s="48"/>
      <c r="AA890" s="48"/>
      <c r="AB890" s="48"/>
      <c r="AC890" s="48"/>
    </row>
    <row r="891">
      <c r="A891" s="48"/>
      <c r="B891" s="48"/>
      <c r="C891" s="48"/>
      <c r="D891" s="48"/>
      <c r="E891" s="48"/>
      <c r="F891" s="48"/>
      <c r="G891" s="48"/>
      <c r="H891" s="48"/>
      <c r="I891" s="48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  <c r="Y891" s="48"/>
      <c r="Z891" s="48"/>
      <c r="AA891" s="48"/>
      <c r="AB891" s="48"/>
      <c r="AC891" s="48"/>
    </row>
    <row r="892">
      <c r="A892" s="48"/>
      <c r="B892" s="48"/>
      <c r="C892" s="48"/>
      <c r="D892" s="48"/>
      <c r="E892" s="48"/>
      <c r="F892" s="48"/>
      <c r="G892" s="48"/>
      <c r="H892" s="48"/>
      <c r="I892" s="48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  <c r="Y892" s="48"/>
      <c r="Z892" s="48"/>
      <c r="AA892" s="48"/>
      <c r="AB892" s="48"/>
      <c r="AC892" s="48"/>
    </row>
    <row r="893">
      <c r="A893" s="48"/>
      <c r="B893" s="48"/>
      <c r="C893" s="48"/>
      <c r="D893" s="48"/>
      <c r="E893" s="48"/>
      <c r="F893" s="48"/>
      <c r="G893" s="48"/>
      <c r="H893" s="48"/>
      <c r="I893" s="48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  <c r="Y893" s="48"/>
      <c r="Z893" s="48"/>
      <c r="AA893" s="48"/>
      <c r="AB893" s="48"/>
      <c r="AC893" s="48"/>
    </row>
    <row r="894">
      <c r="A894" s="48"/>
      <c r="B894" s="48"/>
      <c r="C894" s="48"/>
      <c r="D894" s="48"/>
      <c r="E894" s="48"/>
      <c r="F894" s="48"/>
      <c r="G894" s="48"/>
      <c r="H894" s="48"/>
      <c r="I894" s="48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  <c r="Y894" s="48"/>
      <c r="Z894" s="48"/>
      <c r="AA894" s="48"/>
      <c r="AB894" s="48"/>
      <c r="AC894" s="48"/>
    </row>
    <row r="895">
      <c r="A895" s="48"/>
      <c r="B895" s="48"/>
      <c r="C895" s="48"/>
      <c r="D895" s="48"/>
      <c r="E895" s="48"/>
      <c r="F895" s="48"/>
      <c r="G895" s="48"/>
      <c r="H895" s="48"/>
      <c r="I895" s="48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  <c r="Y895" s="48"/>
      <c r="Z895" s="48"/>
      <c r="AA895" s="48"/>
      <c r="AB895" s="48"/>
      <c r="AC895" s="48"/>
    </row>
    <row r="896">
      <c r="A896" s="48"/>
      <c r="B896" s="48"/>
      <c r="C896" s="48"/>
      <c r="D896" s="48"/>
      <c r="E896" s="48"/>
      <c r="F896" s="48"/>
      <c r="G896" s="48"/>
      <c r="H896" s="48"/>
      <c r="I896" s="48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  <c r="Y896" s="48"/>
      <c r="Z896" s="48"/>
      <c r="AA896" s="48"/>
      <c r="AB896" s="48"/>
      <c r="AC896" s="48"/>
    </row>
    <row r="897">
      <c r="A897" s="48"/>
      <c r="B897" s="48"/>
      <c r="C897" s="48"/>
      <c r="D897" s="48"/>
      <c r="E897" s="48"/>
      <c r="F897" s="48"/>
      <c r="G897" s="48"/>
      <c r="H897" s="48"/>
      <c r="I897" s="48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  <c r="Y897" s="48"/>
      <c r="Z897" s="48"/>
      <c r="AA897" s="48"/>
      <c r="AB897" s="48"/>
      <c r="AC897" s="48"/>
    </row>
    <row r="898">
      <c r="A898" s="48"/>
      <c r="B898" s="48"/>
      <c r="C898" s="48"/>
      <c r="D898" s="48"/>
      <c r="E898" s="48"/>
      <c r="F898" s="48"/>
      <c r="G898" s="48"/>
      <c r="H898" s="48"/>
      <c r="I898" s="48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  <c r="Y898" s="48"/>
      <c r="Z898" s="48"/>
      <c r="AA898" s="48"/>
      <c r="AB898" s="48"/>
      <c r="AC898" s="48"/>
    </row>
    <row r="899">
      <c r="A899" s="48"/>
      <c r="B899" s="48"/>
      <c r="C899" s="48"/>
      <c r="D899" s="48"/>
      <c r="E899" s="48"/>
      <c r="F899" s="48"/>
      <c r="G899" s="48"/>
      <c r="H899" s="48"/>
      <c r="I899" s="48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  <c r="Y899" s="48"/>
      <c r="Z899" s="48"/>
      <c r="AA899" s="48"/>
      <c r="AB899" s="48"/>
      <c r="AC899" s="48"/>
    </row>
    <row r="900">
      <c r="A900" s="48"/>
      <c r="B900" s="48"/>
      <c r="C900" s="48"/>
      <c r="D900" s="48"/>
      <c r="E900" s="48"/>
      <c r="F900" s="48"/>
      <c r="G900" s="48"/>
      <c r="H900" s="48"/>
      <c r="I900" s="48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  <c r="Y900" s="48"/>
      <c r="Z900" s="48"/>
      <c r="AA900" s="48"/>
      <c r="AB900" s="48"/>
      <c r="AC900" s="48"/>
    </row>
    <row r="901">
      <c r="A901" s="48"/>
      <c r="B901" s="48"/>
      <c r="C901" s="48"/>
      <c r="D901" s="48"/>
      <c r="E901" s="48"/>
      <c r="F901" s="48"/>
      <c r="G901" s="48"/>
      <c r="H901" s="48"/>
      <c r="I901" s="48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  <c r="Y901" s="48"/>
      <c r="Z901" s="48"/>
      <c r="AA901" s="48"/>
      <c r="AB901" s="48"/>
      <c r="AC901" s="48"/>
    </row>
    <row r="902">
      <c r="A902" s="48"/>
      <c r="B902" s="48"/>
      <c r="C902" s="48"/>
      <c r="D902" s="48"/>
      <c r="E902" s="48"/>
      <c r="F902" s="48"/>
      <c r="G902" s="48"/>
      <c r="H902" s="48"/>
      <c r="I902" s="48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  <c r="Y902" s="48"/>
      <c r="Z902" s="48"/>
      <c r="AA902" s="48"/>
      <c r="AB902" s="48"/>
      <c r="AC902" s="48"/>
    </row>
    <row r="903">
      <c r="A903" s="48"/>
      <c r="B903" s="48"/>
      <c r="C903" s="48"/>
      <c r="D903" s="48"/>
      <c r="E903" s="48"/>
      <c r="F903" s="48"/>
      <c r="G903" s="48"/>
      <c r="H903" s="48"/>
      <c r="I903" s="48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  <c r="X903" s="48"/>
      <c r="Y903" s="48"/>
      <c r="Z903" s="48"/>
      <c r="AA903" s="48"/>
      <c r="AB903" s="48"/>
      <c r="AC903" s="48"/>
    </row>
    <row r="904">
      <c r="A904" s="48"/>
      <c r="B904" s="48"/>
      <c r="C904" s="48"/>
      <c r="D904" s="48"/>
      <c r="E904" s="48"/>
      <c r="F904" s="48"/>
      <c r="G904" s="48"/>
      <c r="H904" s="48"/>
      <c r="I904" s="48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  <c r="Y904" s="48"/>
      <c r="Z904" s="48"/>
      <c r="AA904" s="48"/>
      <c r="AB904" s="48"/>
      <c r="AC904" s="48"/>
    </row>
    <row r="905">
      <c r="A905" s="48"/>
      <c r="B905" s="48"/>
      <c r="C905" s="48"/>
      <c r="D905" s="48"/>
      <c r="E905" s="48"/>
      <c r="F905" s="48"/>
      <c r="G905" s="48"/>
      <c r="H905" s="48"/>
      <c r="I905" s="48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  <c r="X905" s="48"/>
      <c r="Y905" s="48"/>
      <c r="Z905" s="48"/>
      <c r="AA905" s="48"/>
      <c r="AB905" s="48"/>
      <c r="AC905" s="48"/>
    </row>
    <row r="906">
      <c r="A906" s="48"/>
      <c r="B906" s="48"/>
      <c r="C906" s="48"/>
      <c r="D906" s="48"/>
      <c r="E906" s="48"/>
      <c r="F906" s="48"/>
      <c r="G906" s="48"/>
      <c r="H906" s="48"/>
      <c r="I906" s="48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  <c r="X906" s="48"/>
      <c r="Y906" s="48"/>
      <c r="Z906" s="48"/>
      <c r="AA906" s="48"/>
      <c r="AB906" s="48"/>
      <c r="AC906" s="48"/>
    </row>
    <row r="907">
      <c r="A907" s="48"/>
      <c r="B907" s="48"/>
      <c r="C907" s="48"/>
      <c r="D907" s="48"/>
      <c r="E907" s="48"/>
      <c r="F907" s="48"/>
      <c r="G907" s="48"/>
      <c r="H907" s="48"/>
      <c r="I907" s="48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  <c r="X907" s="48"/>
      <c r="Y907" s="48"/>
      <c r="Z907" s="48"/>
      <c r="AA907" s="48"/>
      <c r="AB907" s="48"/>
      <c r="AC907" s="48"/>
    </row>
    <row r="908">
      <c r="A908" s="48"/>
      <c r="B908" s="48"/>
      <c r="C908" s="48"/>
      <c r="D908" s="48"/>
      <c r="E908" s="48"/>
      <c r="F908" s="48"/>
      <c r="G908" s="48"/>
      <c r="H908" s="48"/>
      <c r="I908" s="48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  <c r="X908" s="48"/>
      <c r="Y908" s="48"/>
      <c r="Z908" s="48"/>
      <c r="AA908" s="48"/>
      <c r="AB908" s="48"/>
      <c r="AC908" s="48"/>
    </row>
    <row r="909">
      <c r="A909" s="48"/>
      <c r="B909" s="48"/>
      <c r="C909" s="48"/>
      <c r="D909" s="48"/>
      <c r="E909" s="48"/>
      <c r="F909" s="48"/>
      <c r="G909" s="48"/>
      <c r="H909" s="48"/>
      <c r="I909" s="48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  <c r="X909" s="48"/>
      <c r="Y909" s="48"/>
      <c r="Z909" s="48"/>
      <c r="AA909" s="48"/>
      <c r="AB909" s="48"/>
      <c r="AC909" s="48"/>
    </row>
    <row r="910">
      <c r="A910" s="48"/>
      <c r="B910" s="48"/>
      <c r="C910" s="48"/>
      <c r="D910" s="48"/>
      <c r="E910" s="48"/>
      <c r="F910" s="48"/>
      <c r="G910" s="48"/>
      <c r="H910" s="48"/>
      <c r="I910" s="48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  <c r="Y910" s="48"/>
      <c r="Z910" s="48"/>
      <c r="AA910" s="48"/>
      <c r="AB910" s="48"/>
      <c r="AC910" s="48"/>
    </row>
    <row r="911">
      <c r="A911" s="48"/>
      <c r="B911" s="48"/>
      <c r="C911" s="48"/>
      <c r="D911" s="48"/>
      <c r="E911" s="48"/>
      <c r="F911" s="48"/>
      <c r="G911" s="48"/>
      <c r="H911" s="48"/>
      <c r="I911" s="48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  <c r="X911" s="48"/>
      <c r="Y911" s="48"/>
      <c r="Z911" s="48"/>
      <c r="AA911" s="48"/>
      <c r="AB911" s="48"/>
      <c r="AC911" s="48"/>
    </row>
    <row r="912">
      <c r="A912" s="48"/>
      <c r="B912" s="48"/>
      <c r="C912" s="48"/>
      <c r="D912" s="48"/>
      <c r="E912" s="48"/>
      <c r="F912" s="48"/>
      <c r="G912" s="48"/>
      <c r="H912" s="48"/>
      <c r="I912" s="48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  <c r="Y912" s="48"/>
      <c r="Z912" s="48"/>
      <c r="AA912" s="48"/>
      <c r="AB912" s="48"/>
      <c r="AC912" s="48"/>
    </row>
    <row r="913">
      <c r="A913" s="48"/>
      <c r="B913" s="48"/>
      <c r="C913" s="48"/>
      <c r="D913" s="48"/>
      <c r="E913" s="48"/>
      <c r="F913" s="48"/>
      <c r="G913" s="48"/>
      <c r="H913" s="48"/>
      <c r="I913" s="48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  <c r="X913" s="48"/>
      <c r="Y913" s="48"/>
      <c r="Z913" s="48"/>
      <c r="AA913" s="48"/>
      <c r="AB913" s="48"/>
      <c r="AC913" s="48"/>
    </row>
    <row r="914">
      <c r="A914" s="48"/>
      <c r="B914" s="48"/>
      <c r="C914" s="48"/>
      <c r="D914" s="48"/>
      <c r="E914" s="48"/>
      <c r="F914" s="48"/>
      <c r="G914" s="48"/>
      <c r="H914" s="48"/>
      <c r="I914" s="48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  <c r="Y914" s="48"/>
      <c r="Z914" s="48"/>
      <c r="AA914" s="48"/>
      <c r="AB914" s="48"/>
      <c r="AC914" s="48"/>
    </row>
    <row r="915">
      <c r="A915" s="48"/>
      <c r="B915" s="48"/>
      <c r="C915" s="48"/>
      <c r="D915" s="48"/>
      <c r="E915" s="48"/>
      <c r="F915" s="48"/>
      <c r="G915" s="48"/>
      <c r="H915" s="48"/>
      <c r="I915" s="48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  <c r="Y915" s="48"/>
      <c r="Z915" s="48"/>
      <c r="AA915" s="48"/>
      <c r="AB915" s="48"/>
      <c r="AC915" s="48"/>
    </row>
    <row r="916">
      <c r="A916" s="48"/>
      <c r="B916" s="48"/>
      <c r="C916" s="48"/>
      <c r="D916" s="48"/>
      <c r="E916" s="48"/>
      <c r="F916" s="48"/>
      <c r="G916" s="48"/>
      <c r="H916" s="48"/>
      <c r="I916" s="48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  <c r="Y916" s="48"/>
      <c r="Z916" s="48"/>
      <c r="AA916" s="48"/>
      <c r="AB916" s="48"/>
      <c r="AC916" s="48"/>
    </row>
    <row r="917">
      <c r="A917" s="48"/>
      <c r="B917" s="48"/>
      <c r="C917" s="48"/>
      <c r="D917" s="48"/>
      <c r="E917" s="48"/>
      <c r="F917" s="48"/>
      <c r="G917" s="48"/>
      <c r="H917" s="48"/>
      <c r="I917" s="48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  <c r="X917" s="48"/>
      <c r="Y917" s="48"/>
      <c r="Z917" s="48"/>
      <c r="AA917" s="48"/>
      <c r="AB917" s="48"/>
      <c r="AC917" s="48"/>
    </row>
    <row r="918">
      <c r="A918" s="48"/>
      <c r="B918" s="48"/>
      <c r="C918" s="48"/>
      <c r="D918" s="48"/>
      <c r="E918" s="48"/>
      <c r="F918" s="48"/>
      <c r="G918" s="48"/>
      <c r="H918" s="48"/>
      <c r="I918" s="48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  <c r="X918" s="48"/>
      <c r="Y918" s="48"/>
      <c r="Z918" s="48"/>
      <c r="AA918" s="48"/>
      <c r="AB918" s="48"/>
      <c r="AC918" s="48"/>
    </row>
    <row r="919">
      <c r="A919" s="48"/>
      <c r="B919" s="48"/>
      <c r="C919" s="48"/>
      <c r="D919" s="48"/>
      <c r="E919" s="48"/>
      <c r="F919" s="48"/>
      <c r="G919" s="48"/>
      <c r="H919" s="48"/>
      <c r="I919" s="48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  <c r="X919" s="48"/>
      <c r="Y919" s="48"/>
      <c r="Z919" s="48"/>
      <c r="AA919" s="48"/>
      <c r="AB919" s="48"/>
      <c r="AC919" s="48"/>
    </row>
    <row r="920">
      <c r="A920" s="48"/>
      <c r="B920" s="48"/>
      <c r="C920" s="48"/>
      <c r="D920" s="48"/>
      <c r="E920" s="48"/>
      <c r="F920" s="48"/>
      <c r="G920" s="48"/>
      <c r="H920" s="48"/>
      <c r="I920" s="48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  <c r="X920" s="48"/>
      <c r="Y920" s="48"/>
      <c r="Z920" s="48"/>
      <c r="AA920" s="48"/>
      <c r="AB920" s="48"/>
      <c r="AC920" s="48"/>
    </row>
    <row r="921">
      <c r="A921" s="48"/>
      <c r="B921" s="48"/>
      <c r="C921" s="48"/>
      <c r="D921" s="48"/>
      <c r="E921" s="48"/>
      <c r="F921" s="48"/>
      <c r="G921" s="48"/>
      <c r="H921" s="48"/>
      <c r="I921" s="48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  <c r="Y921" s="48"/>
      <c r="Z921" s="48"/>
      <c r="AA921" s="48"/>
      <c r="AB921" s="48"/>
      <c r="AC921" s="48"/>
    </row>
    <row r="922">
      <c r="A922" s="48"/>
      <c r="B922" s="48"/>
      <c r="C922" s="48"/>
      <c r="D922" s="48"/>
      <c r="E922" s="48"/>
      <c r="F922" s="48"/>
      <c r="G922" s="48"/>
      <c r="H922" s="48"/>
      <c r="I922" s="48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  <c r="Y922" s="48"/>
      <c r="Z922" s="48"/>
      <c r="AA922" s="48"/>
      <c r="AB922" s="48"/>
      <c r="AC922" s="48"/>
    </row>
    <row r="923">
      <c r="A923" s="48"/>
      <c r="B923" s="48"/>
      <c r="C923" s="48"/>
      <c r="D923" s="48"/>
      <c r="E923" s="48"/>
      <c r="F923" s="48"/>
      <c r="G923" s="48"/>
      <c r="H923" s="48"/>
      <c r="I923" s="48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  <c r="Y923" s="48"/>
      <c r="Z923" s="48"/>
      <c r="AA923" s="48"/>
      <c r="AB923" s="48"/>
      <c r="AC923" s="48"/>
    </row>
    <row r="924">
      <c r="A924" s="48"/>
      <c r="B924" s="48"/>
      <c r="C924" s="48"/>
      <c r="D924" s="48"/>
      <c r="E924" s="48"/>
      <c r="F924" s="48"/>
      <c r="G924" s="48"/>
      <c r="H924" s="48"/>
      <c r="I924" s="48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48"/>
      <c r="Z924" s="48"/>
      <c r="AA924" s="48"/>
      <c r="AB924" s="48"/>
      <c r="AC924" s="48"/>
    </row>
    <row r="925">
      <c r="A925" s="48"/>
      <c r="B925" s="48"/>
      <c r="C925" s="48"/>
      <c r="D925" s="48"/>
      <c r="E925" s="48"/>
      <c r="F925" s="48"/>
      <c r="G925" s="48"/>
      <c r="H925" s="48"/>
      <c r="I925" s="48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  <c r="X925" s="48"/>
      <c r="Y925" s="48"/>
      <c r="Z925" s="48"/>
      <c r="AA925" s="48"/>
      <c r="AB925" s="48"/>
      <c r="AC925" s="48"/>
    </row>
    <row r="926">
      <c r="A926" s="48"/>
      <c r="B926" s="48"/>
      <c r="C926" s="48"/>
      <c r="D926" s="48"/>
      <c r="E926" s="48"/>
      <c r="F926" s="48"/>
      <c r="G926" s="48"/>
      <c r="H926" s="48"/>
      <c r="I926" s="48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  <c r="X926" s="48"/>
      <c r="Y926" s="48"/>
      <c r="Z926" s="48"/>
      <c r="AA926" s="48"/>
      <c r="AB926" s="48"/>
      <c r="AC926" s="48"/>
    </row>
    <row r="927">
      <c r="A927" s="48"/>
      <c r="B927" s="48"/>
      <c r="C927" s="48"/>
      <c r="D927" s="48"/>
      <c r="E927" s="48"/>
      <c r="F927" s="48"/>
      <c r="G927" s="48"/>
      <c r="H927" s="48"/>
      <c r="I927" s="48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  <c r="Y927" s="48"/>
      <c r="Z927" s="48"/>
      <c r="AA927" s="48"/>
      <c r="AB927" s="48"/>
      <c r="AC927" s="48"/>
    </row>
    <row r="928">
      <c r="A928" s="48"/>
      <c r="B928" s="48"/>
      <c r="C928" s="48"/>
      <c r="D928" s="48"/>
      <c r="E928" s="48"/>
      <c r="F928" s="48"/>
      <c r="G928" s="48"/>
      <c r="H928" s="48"/>
      <c r="I928" s="48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  <c r="Y928" s="48"/>
      <c r="Z928" s="48"/>
      <c r="AA928" s="48"/>
      <c r="AB928" s="48"/>
      <c r="AC928" s="48"/>
    </row>
    <row r="929">
      <c r="A929" s="48"/>
      <c r="B929" s="48"/>
      <c r="C929" s="48"/>
      <c r="D929" s="48"/>
      <c r="E929" s="48"/>
      <c r="F929" s="48"/>
      <c r="G929" s="48"/>
      <c r="H929" s="48"/>
      <c r="I929" s="48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  <c r="X929" s="48"/>
      <c r="Y929" s="48"/>
      <c r="Z929" s="48"/>
      <c r="AA929" s="48"/>
      <c r="AB929" s="48"/>
      <c r="AC929" s="48"/>
    </row>
    <row r="930">
      <c r="A930" s="48"/>
      <c r="B930" s="48"/>
      <c r="C930" s="48"/>
      <c r="D930" s="48"/>
      <c r="E930" s="48"/>
      <c r="F930" s="48"/>
      <c r="G930" s="48"/>
      <c r="H930" s="48"/>
      <c r="I930" s="48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48"/>
      <c r="Z930" s="48"/>
      <c r="AA930" s="48"/>
      <c r="AB930" s="48"/>
      <c r="AC930" s="48"/>
    </row>
    <row r="931">
      <c r="A931" s="48"/>
      <c r="B931" s="48"/>
      <c r="C931" s="48"/>
      <c r="D931" s="48"/>
      <c r="E931" s="48"/>
      <c r="F931" s="48"/>
      <c r="G931" s="48"/>
      <c r="H931" s="48"/>
      <c r="I931" s="48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  <c r="X931" s="48"/>
      <c r="Y931" s="48"/>
      <c r="Z931" s="48"/>
      <c r="AA931" s="48"/>
      <c r="AB931" s="48"/>
      <c r="AC931" s="48"/>
    </row>
    <row r="932">
      <c r="A932" s="48"/>
      <c r="B932" s="48"/>
      <c r="C932" s="48"/>
      <c r="D932" s="48"/>
      <c r="E932" s="48"/>
      <c r="F932" s="48"/>
      <c r="G932" s="48"/>
      <c r="H932" s="48"/>
      <c r="I932" s="48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  <c r="Y932" s="48"/>
      <c r="Z932" s="48"/>
      <c r="AA932" s="48"/>
      <c r="AB932" s="48"/>
      <c r="AC932" s="48"/>
    </row>
    <row r="933">
      <c r="A933" s="48"/>
      <c r="B933" s="48"/>
      <c r="C933" s="48"/>
      <c r="D933" s="48"/>
      <c r="E933" s="48"/>
      <c r="F933" s="48"/>
      <c r="G933" s="48"/>
      <c r="H933" s="48"/>
      <c r="I933" s="48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  <c r="Y933" s="48"/>
      <c r="Z933" s="48"/>
      <c r="AA933" s="48"/>
      <c r="AB933" s="48"/>
      <c r="AC933" s="48"/>
    </row>
    <row r="934">
      <c r="A934" s="48"/>
      <c r="B934" s="48"/>
      <c r="C934" s="48"/>
      <c r="D934" s="48"/>
      <c r="E934" s="48"/>
      <c r="F934" s="48"/>
      <c r="G934" s="48"/>
      <c r="H934" s="48"/>
      <c r="I934" s="48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  <c r="Y934" s="48"/>
      <c r="Z934" s="48"/>
      <c r="AA934" s="48"/>
      <c r="AB934" s="48"/>
      <c r="AC934" s="48"/>
    </row>
    <row r="935">
      <c r="A935" s="48"/>
      <c r="B935" s="48"/>
      <c r="C935" s="48"/>
      <c r="D935" s="48"/>
      <c r="E935" s="48"/>
      <c r="F935" s="48"/>
      <c r="G935" s="48"/>
      <c r="H935" s="48"/>
      <c r="I935" s="48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48"/>
      <c r="Z935" s="48"/>
      <c r="AA935" s="48"/>
      <c r="AB935" s="48"/>
      <c r="AC935" s="48"/>
    </row>
    <row r="936">
      <c r="A936" s="48"/>
      <c r="B936" s="48"/>
      <c r="C936" s="48"/>
      <c r="D936" s="48"/>
      <c r="E936" s="48"/>
      <c r="F936" s="48"/>
      <c r="G936" s="48"/>
      <c r="H936" s="48"/>
      <c r="I936" s="48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  <c r="X936" s="48"/>
      <c r="Y936" s="48"/>
      <c r="Z936" s="48"/>
      <c r="AA936" s="48"/>
      <c r="AB936" s="48"/>
      <c r="AC936" s="48"/>
    </row>
    <row r="937">
      <c r="A937" s="48"/>
      <c r="B937" s="48"/>
      <c r="C937" s="48"/>
      <c r="D937" s="48"/>
      <c r="E937" s="48"/>
      <c r="F937" s="48"/>
      <c r="G937" s="48"/>
      <c r="H937" s="48"/>
      <c r="I937" s="48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  <c r="X937" s="48"/>
      <c r="Y937" s="48"/>
      <c r="Z937" s="48"/>
      <c r="AA937" s="48"/>
      <c r="AB937" s="48"/>
      <c r="AC937" s="48"/>
    </row>
    <row r="938">
      <c r="A938" s="48"/>
      <c r="B938" s="48"/>
      <c r="C938" s="48"/>
      <c r="D938" s="48"/>
      <c r="E938" s="48"/>
      <c r="F938" s="48"/>
      <c r="G938" s="48"/>
      <c r="H938" s="48"/>
      <c r="I938" s="48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  <c r="X938" s="48"/>
      <c r="Y938" s="48"/>
      <c r="Z938" s="48"/>
      <c r="AA938" s="48"/>
      <c r="AB938" s="48"/>
      <c r="AC938" s="48"/>
    </row>
    <row r="939">
      <c r="A939" s="48"/>
      <c r="B939" s="48"/>
      <c r="C939" s="48"/>
      <c r="D939" s="48"/>
      <c r="E939" s="48"/>
      <c r="F939" s="48"/>
      <c r="G939" s="48"/>
      <c r="H939" s="48"/>
      <c r="I939" s="48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  <c r="X939" s="48"/>
      <c r="Y939" s="48"/>
      <c r="Z939" s="48"/>
      <c r="AA939" s="48"/>
      <c r="AB939" s="48"/>
      <c r="AC939" s="48"/>
    </row>
    <row r="940">
      <c r="A940" s="48"/>
      <c r="B940" s="48"/>
      <c r="C940" s="48"/>
      <c r="D940" s="48"/>
      <c r="E940" s="48"/>
      <c r="F940" s="48"/>
      <c r="G940" s="48"/>
      <c r="H940" s="48"/>
      <c r="I940" s="48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  <c r="Y940" s="48"/>
      <c r="Z940" s="48"/>
      <c r="AA940" s="48"/>
      <c r="AB940" s="48"/>
      <c r="AC940" s="48"/>
    </row>
    <row r="941">
      <c r="A941" s="48"/>
      <c r="B941" s="48"/>
      <c r="C941" s="48"/>
      <c r="D941" s="48"/>
      <c r="E941" s="48"/>
      <c r="F941" s="48"/>
      <c r="G941" s="48"/>
      <c r="H941" s="48"/>
      <c r="I941" s="48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  <c r="Y941" s="48"/>
      <c r="Z941" s="48"/>
      <c r="AA941" s="48"/>
      <c r="AB941" s="48"/>
      <c r="AC941" s="48"/>
    </row>
    <row r="942">
      <c r="A942" s="48"/>
      <c r="B942" s="48"/>
      <c r="C942" s="48"/>
      <c r="D942" s="48"/>
      <c r="E942" s="48"/>
      <c r="F942" s="48"/>
      <c r="G942" s="48"/>
      <c r="H942" s="48"/>
      <c r="I942" s="48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  <c r="X942" s="48"/>
      <c r="Y942" s="48"/>
      <c r="Z942" s="48"/>
      <c r="AA942" s="48"/>
      <c r="AB942" s="48"/>
      <c r="AC942" s="48"/>
    </row>
    <row r="943">
      <c r="A943" s="48"/>
      <c r="B943" s="48"/>
      <c r="C943" s="48"/>
      <c r="D943" s="48"/>
      <c r="E943" s="48"/>
      <c r="F943" s="48"/>
      <c r="G943" s="48"/>
      <c r="H943" s="48"/>
      <c r="I943" s="48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  <c r="Y943" s="48"/>
      <c r="Z943" s="48"/>
      <c r="AA943" s="48"/>
      <c r="AB943" s="48"/>
      <c r="AC943" s="48"/>
    </row>
    <row r="944">
      <c r="A944" s="48"/>
      <c r="B944" s="48"/>
      <c r="C944" s="48"/>
      <c r="D944" s="48"/>
      <c r="E944" s="48"/>
      <c r="F944" s="48"/>
      <c r="G944" s="48"/>
      <c r="H944" s="48"/>
      <c r="I944" s="48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  <c r="X944" s="48"/>
      <c r="Y944" s="48"/>
      <c r="Z944" s="48"/>
      <c r="AA944" s="48"/>
      <c r="AB944" s="48"/>
      <c r="AC944" s="48"/>
    </row>
    <row r="945">
      <c r="A945" s="48"/>
      <c r="B945" s="48"/>
      <c r="C945" s="48"/>
      <c r="D945" s="48"/>
      <c r="E945" s="48"/>
      <c r="F945" s="48"/>
      <c r="G945" s="48"/>
      <c r="H945" s="48"/>
      <c r="I945" s="48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  <c r="X945" s="48"/>
      <c r="Y945" s="48"/>
      <c r="Z945" s="48"/>
      <c r="AA945" s="48"/>
      <c r="AB945" s="48"/>
      <c r="AC945" s="48"/>
    </row>
    <row r="946">
      <c r="A946" s="48"/>
      <c r="B946" s="48"/>
      <c r="C946" s="48"/>
      <c r="D946" s="48"/>
      <c r="E946" s="48"/>
      <c r="F946" s="48"/>
      <c r="G946" s="48"/>
      <c r="H946" s="48"/>
      <c r="I946" s="48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  <c r="X946" s="48"/>
      <c r="Y946" s="48"/>
      <c r="Z946" s="48"/>
      <c r="AA946" s="48"/>
      <c r="AB946" s="48"/>
      <c r="AC946" s="48"/>
    </row>
    <row r="947">
      <c r="A947" s="48"/>
      <c r="B947" s="48"/>
      <c r="C947" s="48"/>
      <c r="D947" s="48"/>
      <c r="E947" s="48"/>
      <c r="F947" s="48"/>
      <c r="G947" s="48"/>
      <c r="H947" s="48"/>
      <c r="I947" s="48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  <c r="X947" s="48"/>
      <c r="Y947" s="48"/>
      <c r="Z947" s="48"/>
      <c r="AA947" s="48"/>
      <c r="AB947" s="48"/>
      <c r="AC947" s="48"/>
    </row>
    <row r="948">
      <c r="A948" s="48"/>
      <c r="B948" s="48"/>
      <c r="C948" s="48"/>
      <c r="D948" s="48"/>
      <c r="E948" s="48"/>
      <c r="F948" s="48"/>
      <c r="G948" s="48"/>
      <c r="H948" s="48"/>
      <c r="I948" s="48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  <c r="X948" s="48"/>
      <c r="Y948" s="48"/>
      <c r="Z948" s="48"/>
      <c r="AA948" s="48"/>
      <c r="AB948" s="48"/>
      <c r="AC948" s="48"/>
    </row>
    <row r="949">
      <c r="A949" s="48"/>
      <c r="B949" s="48"/>
      <c r="C949" s="48"/>
      <c r="D949" s="48"/>
      <c r="E949" s="48"/>
      <c r="F949" s="48"/>
      <c r="G949" s="48"/>
      <c r="H949" s="48"/>
      <c r="I949" s="48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  <c r="X949" s="48"/>
      <c r="Y949" s="48"/>
      <c r="Z949" s="48"/>
      <c r="AA949" s="48"/>
      <c r="AB949" s="48"/>
      <c r="AC949" s="48"/>
    </row>
    <row r="950">
      <c r="A950" s="48"/>
      <c r="B950" s="48"/>
      <c r="C950" s="48"/>
      <c r="D950" s="48"/>
      <c r="E950" s="48"/>
      <c r="F950" s="48"/>
      <c r="G950" s="48"/>
      <c r="H950" s="48"/>
      <c r="I950" s="48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  <c r="Y950" s="48"/>
      <c r="Z950" s="48"/>
      <c r="AA950" s="48"/>
      <c r="AB950" s="48"/>
      <c r="AC950" s="48"/>
    </row>
    <row r="951">
      <c r="A951" s="48"/>
      <c r="B951" s="48"/>
      <c r="C951" s="48"/>
      <c r="D951" s="48"/>
      <c r="E951" s="48"/>
      <c r="F951" s="48"/>
      <c r="G951" s="48"/>
      <c r="H951" s="48"/>
      <c r="I951" s="48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  <c r="Y951" s="48"/>
      <c r="Z951" s="48"/>
      <c r="AA951" s="48"/>
      <c r="AB951" s="48"/>
      <c r="AC951" s="48"/>
    </row>
    <row r="952">
      <c r="A952" s="48"/>
      <c r="B952" s="48"/>
      <c r="C952" s="48"/>
      <c r="D952" s="48"/>
      <c r="E952" s="48"/>
      <c r="F952" s="48"/>
      <c r="G952" s="48"/>
      <c r="H952" s="48"/>
      <c r="I952" s="48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  <c r="Y952" s="48"/>
      <c r="Z952" s="48"/>
      <c r="AA952" s="48"/>
      <c r="AB952" s="48"/>
      <c r="AC952" s="48"/>
    </row>
    <row r="953">
      <c r="A953" s="48"/>
      <c r="B953" s="48"/>
      <c r="C953" s="48"/>
      <c r="D953" s="48"/>
      <c r="E953" s="48"/>
      <c r="F953" s="48"/>
      <c r="G953" s="48"/>
      <c r="H953" s="48"/>
      <c r="I953" s="48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48"/>
      <c r="Z953" s="48"/>
      <c r="AA953" s="48"/>
      <c r="AB953" s="48"/>
      <c r="AC953" s="48"/>
    </row>
    <row r="954">
      <c r="A954" s="48"/>
      <c r="B954" s="48"/>
      <c r="C954" s="48"/>
      <c r="D954" s="48"/>
      <c r="E954" s="48"/>
      <c r="F954" s="48"/>
      <c r="G954" s="48"/>
      <c r="H954" s="48"/>
      <c r="I954" s="48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  <c r="Y954" s="48"/>
      <c r="Z954" s="48"/>
      <c r="AA954" s="48"/>
      <c r="AB954" s="48"/>
      <c r="AC954" s="48"/>
    </row>
    <row r="955">
      <c r="A955" s="48"/>
      <c r="B955" s="48"/>
      <c r="C955" s="48"/>
      <c r="D955" s="48"/>
      <c r="E955" s="48"/>
      <c r="F955" s="48"/>
      <c r="G955" s="48"/>
      <c r="H955" s="48"/>
      <c r="I955" s="48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  <c r="Y955" s="48"/>
      <c r="Z955" s="48"/>
      <c r="AA955" s="48"/>
      <c r="AB955" s="48"/>
      <c r="AC955" s="48"/>
    </row>
    <row r="956">
      <c r="A956" s="48"/>
      <c r="B956" s="48"/>
      <c r="C956" s="48"/>
      <c r="D956" s="48"/>
      <c r="E956" s="48"/>
      <c r="F956" s="48"/>
      <c r="G956" s="48"/>
      <c r="H956" s="48"/>
      <c r="I956" s="48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  <c r="Y956" s="48"/>
      <c r="Z956" s="48"/>
      <c r="AA956" s="48"/>
      <c r="AB956" s="48"/>
      <c r="AC956" s="48"/>
    </row>
    <row r="957">
      <c r="A957" s="48"/>
      <c r="B957" s="48"/>
      <c r="C957" s="48"/>
      <c r="D957" s="48"/>
      <c r="E957" s="48"/>
      <c r="F957" s="48"/>
      <c r="G957" s="48"/>
      <c r="H957" s="48"/>
      <c r="I957" s="48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  <c r="X957" s="48"/>
      <c r="Y957" s="48"/>
      <c r="Z957" s="48"/>
      <c r="AA957" s="48"/>
      <c r="AB957" s="48"/>
      <c r="AC957" s="48"/>
    </row>
    <row r="958">
      <c r="A958" s="48"/>
      <c r="B958" s="48"/>
      <c r="C958" s="48"/>
      <c r="D958" s="48"/>
      <c r="E958" s="48"/>
      <c r="F958" s="48"/>
      <c r="G958" s="48"/>
      <c r="H958" s="48"/>
      <c r="I958" s="48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  <c r="X958" s="48"/>
      <c r="Y958" s="48"/>
      <c r="Z958" s="48"/>
      <c r="AA958" s="48"/>
      <c r="AB958" s="48"/>
      <c r="AC958" s="48"/>
    </row>
    <row r="959">
      <c r="A959" s="48"/>
      <c r="B959" s="48"/>
      <c r="C959" s="48"/>
      <c r="D959" s="48"/>
      <c r="E959" s="48"/>
      <c r="F959" s="48"/>
      <c r="G959" s="48"/>
      <c r="H959" s="48"/>
      <c r="I959" s="48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  <c r="Y959" s="48"/>
      <c r="Z959" s="48"/>
      <c r="AA959" s="48"/>
      <c r="AB959" s="48"/>
      <c r="AC959" s="48"/>
    </row>
    <row r="960">
      <c r="A960" s="48"/>
      <c r="B960" s="48"/>
      <c r="C960" s="48"/>
      <c r="D960" s="48"/>
      <c r="E960" s="48"/>
      <c r="F960" s="48"/>
      <c r="G960" s="48"/>
      <c r="H960" s="48"/>
      <c r="I960" s="48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  <c r="X960" s="48"/>
      <c r="Y960" s="48"/>
      <c r="Z960" s="48"/>
      <c r="AA960" s="48"/>
      <c r="AB960" s="48"/>
      <c r="AC960" s="48"/>
    </row>
    <row r="961">
      <c r="A961" s="48"/>
      <c r="B961" s="48"/>
      <c r="C961" s="48"/>
      <c r="D961" s="48"/>
      <c r="E961" s="48"/>
      <c r="F961" s="48"/>
      <c r="G961" s="48"/>
      <c r="H961" s="48"/>
      <c r="I961" s="48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  <c r="X961" s="48"/>
      <c r="Y961" s="48"/>
      <c r="Z961" s="48"/>
      <c r="AA961" s="48"/>
      <c r="AB961" s="48"/>
      <c r="AC961" s="48"/>
    </row>
    <row r="962">
      <c r="A962" s="48"/>
      <c r="B962" s="48"/>
      <c r="C962" s="48"/>
      <c r="D962" s="48"/>
      <c r="E962" s="48"/>
      <c r="F962" s="48"/>
      <c r="G962" s="48"/>
      <c r="H962" s="48"/>
      <c r="I962" s="48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  <c r="Y962" s="48"/>
      <c r="Z962" s="48"/>
      <c r="AA962" s="48"/>
      <c r="AB962" s="48"/>
      <c r="AC962" s="48"/>
    </row>
    <row r="963">
      <c r="A963" s="48"/>
      <c r="B963" s="48"/>
      <c r="C963" s="48"/>
      <c r="D963" s="48"/>
      <c r="E963" s="48"/>
      <c r="F963" s="48"/>
      <c r="G963" s="48"/>
      <c r="H963" s="48"/>
      <c r="I963" s="48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48"/>
      <c r="Z963" s="48"/>
      <c r="AA963" s="48"/>
      <c r="AB963" s="48"/>
      <c r="AC963" s="48"/>
    </row>
    <row r="964">
      <c r="A964" s="48"/>
      <c r="B964" s="48"/>
      <c r="C964" s="48"/>
      <c r="D964" s="48"/>
      <c r="E964" s="48"/>
      <c r="F964" s="48"/>
      <c r="G964" s="48"/>
      <c r="H964" s="48"/>
      <c r="I964" s="48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  <c r="Y964" s="48"/>
      <c r="Z964" s="48"/>
      <c r="AA964" s="48"/>
      <c r="AB964" s="48"/>
      <c r="AC964" s="48"/>
    </row>
    <row r="965">
      <c r="A965" s="48"/>
      <c r="B965" s="48"/>
      <c r="C965" s="48"/>
      <c r="D965" s="48"/>
      <c r="E965" s="48"/>
      <c r="F965" s="48"/>
      <c r="G965" s="48"/>
      <c r="H965" s="48"/>
      <c r="I965" s="48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  <c r="Y965" s="48"/>
      <c r="Z965" s="48"/>
      <c r="AA965" s="48"/>
      <c r="AB965" s="48"/>
      <c r="AC965" s="48"/>
    </row>
    <row r="966">
      <c r="A966" s="48"/>
      <c r="B966" s="48"/>
      <c r="C966" s="48"/>
      <c r="D966" s="48"/>
      <c r="E966" s="48"/>
      <c r="F966" s="48"/>
      <c r="G966" s="48"/>
      <c r="H966" s="48"/>
      <c r="I966" s="48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  <c r="Y966" s="48"/>
      <c r="Z966" s="48"/>
      <c r="AA966" s="48"/>
      <c r="AB966" s="48"/>
      <c r="AC966" s="48"/>
    </row>
    <row r="967">
      <c r="A967" s="48"/>
      <c r="B967" s="48"/>
      <c r="C967" s="48"/>
      <c r="D967" s="48"/>
      <c r="E967" s="48"/>
      <c r="F967" s="48"/>
      <c r="G967" s="48"/>
      <c r="H967" s="48"/>
      <c r="I967" s="48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  <c r="Y967" s="48"/>
      <c r="Z967" s="48"/>
      <c r="AA967" s="48"/>
      <c r="AB967" s="48"/>
      <c r="AC967" s="48"/>
    </row>
    <row r="968">
      <c r="A968" s="48"/>
      <c r="B968" s="48"/>
      <c r="C968" s="48"/>
      <c r="D968" s="48"/>
      <c r="E968" s="48"/>
      <c r="F968" s="48"/>
      <c r="G968" s="48"/>
      <c r="H968" s="48"/>
      <c r="I968" s="48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48"/>
      <c r="Z968" s="48"/>
      <c r="AA968" s="48"/>
      <c r="AB968" s="48"/>
      <c r="AC968" s="48"/>
    </row>
    <row r="969">
      <c r="A969" s="48"/>
      <c r="B969" s="48"/>
      <c r="C969" s="48"/>
      <c r="D969" s="48"/>
      <c r="E969" s="48"/>
      <c r="F969" s="48"/>
      <c r="G969" s="48"/>
      <c r="H969" s="48"/>
      <c r="I969" s="48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48"/>
      <c r="Z969" s="48"/>
      <c r="AA969" s="48"/>
      <c r="AB969" s="48"/>
      <c r="AC969" s="48"/>
    </row>
    <row r="970">
      <c r="A970" s="48"/>
      <c r="B970" s="48"/>
      <c r="C970" s="48"/>
      <c r="D970" s="48"/>
      <c r="E970" s="48"/>
      <c r="F970" s="48"/>
      <c r="G970" s="48"/>
      <c r="H970" s="48"/>
      <c r="I970" s="48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  <c r="Y970" s="48"/>
      <c r="Z970" s="48"/>
      <c r="AA970" s="48"/>
      <c r="AB970" s="48"/>
      <c r="AC970" s="48"/>
    </row>
    <row r="971">
      <c r="A971" s="48"/>
      <c r="B971" s="48"/>
      <c r="C971" s="48"/>
      <c r="D971" s="48"/>
      <c r="E971" s="48"/>
      <c r="F971" s="48"/>
      <c r="G971" s="48"/>
      <c r="H971" s="48"/>
      <c r="I971" s="48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48"/>
      <c r="Z971" s="48"/>
      <c r="AA971" s="48"/>
      <c r="AB971" s="48"/>
      <c r="AC971" s="48"/>
    </row>
    <row r="972">
      <c r="A972" s="48"/>
      <c r="B972" s="48"/>
      <c r="C972" s="48"/>
      <c r="D972" s="48"/>
      <c r="E972" s="48"/>
      <c r="F972" s="48"/>
      <c r="G972" s="48"/>
      <c r="H972" s="48"/>
      <c r="I972" s="48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48"/>
      <c r="Z972" s="48"/>
      <c r="AA972" s="48"/>
      <c r="AB972" s="48"/>
      <c r="AC972" s="48"/>
    </row>
    <row r="973">
      <c r="A973" s="48"/>
      <c r="B973" s="48"/>
      <c r="C973" s="48"/>
      <c r="D973" s="48"/>
      <c r="E973" s="48"/>
      <c r="F973" s="48"/>
      <c r="G973" s="48"/>
      <c r="H973" s="48"/>
      <c r="I973" s="48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48"/>
      <c r="Z973" s="48"/>
      <c r="AA973" s="48"/>
      <c r="AB973" s="48"/>
      <c r="AC973" s="48"/>
    </row>
    <row r="974">
      <c r="A974" s="48"/>
      <c r="B974" s="48"/>
      <c r="C974" s="48"/>
      <c r="D974" s="48"/>
      <c r="E974" s="48"/>
      <c r="F974" s="48"/>
      <c r="G974" s="48"/>
      <c r="H974" s="48"/>
      <c r="I974" s="48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  <c r="Z974" s="48"/>
      <c r="AA974" s="48"/>
      <c r="AB974" s="48"/>
      <c r="AC974" s="48"/>
    </row>
    <row r="975">
      <c r="A975" s="48"/>
      <c r="B975" s="48"/>
      <c r="C975" s="48"/>
      <c r="D975" s="48"/>
      <c r="E975" s="48"/>
      <c r="F975" s="48"/>
      <c r="G975" s="48"/>
      <c r="H975" s="48"/>
      <c r="I975" s="48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  <c r="Z975" s="48"/>
      <c r="AA975" s="48"/>
      <c r="AB975" s="48"/>
      <c r="AC975" s="48"/>
    </row>
    <row r="976">
      <c r="A976" s="48"/>
      <c r="B976" s="48"/>
      <c r="C976" s="48"/>
      <c r="D976" s="48"/>
      <c r="E976" s="48"/>
      <c r="F976" s="48"/>
      <c r="G976" s="48"/>
      <c r="H976" s="48"/>
      <c r="I976" s="48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  <c r="Z976" s="48"/>
      <c r="AA976" s="48"/>
      <c r="AB976" s="48"/>
      <c r="AC976" s="48"/>
    </row>
    <row r="977">
      <c r="A977" s="48"/>
      <c r="B977" s="48"/>
      <c r="C977" s="48"/>
      <c r="D977" s="48"/>
      <c r="E977" s="48"/>
      <c r="F977" s="48"/>
      <c r="G977" s="48"/>
      <c r="H977" s="48"/>
      <c r="I977" s="48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  <c r="Z977" s="48"/>
      <c r="AA977" s="48"/>
      <c r="AB977" s="48"/>
      <c r="AC977" s="48"/>
    </row>
    <row r="978">
      <c r="A978" s="48"/>
      <c r="B978" s="48"/>
      <c r="C978" s="48"/>
      <c r="D978" s="48"/>
      <c r="E978" s="48"/>
      <c r="F978" s="48"/>
      <c r="G978" s="48"/>
      <c r="H978" s="48"/>
      <c r="I978" s="48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  <c r="Z978" s="48"/>
      <c r="AA978" s="48"/>
      <c r="AB978" s="48"/>
      <c r="AC978" s="48"/>
    </row>
    <row r="979">
      <c r="A979" s="48"/>
      <c r="B979" s="48"/>
      <c r="C979" s="48"/>
      <c r="D979" s="48"/>
      <c r="E979" s="48"/>
      <c r="F979" s="48"/>
      <c r="G979" s="48"/>
      <c r="H979" s="48"/>
      <c r="I979" s="48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48"/>
      <c r="Z979" s="48"/>
      <c r="AA979" s="48"/>
      <c r="AB979" s="48"/>
      <c r="AC979" s="48"/>
    </row>
    <row r="980">
      <c r="A980" s="48"/>
      <c r="B980" s="48"/>
      <c r="C980" s="48"/>
      <c r="D980" s="48"/>
      <c r="E980" s="48"/>
      <c r="F980" s="48"/>
      <c r="G980" s="48"/>
      <c r="H980" s="48"/>
      <c r="I980" s="48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48"/>
      <c r="Z980" s="48"/>
      <c r="AA980" s="48"/>
      <c r="AB980" s="48"/>
      <c r="AC980" s="48"/>
    </row>
    <row r="981">
      <c r="A981" s="48"/>
      <c r="B981" s="48"/>
      <c r="C981" s="48"/>
      <c r="D981" s="48"/>
      <c r="E981" s="48"/>
      <c r="F981" s="48"/>
      <c r="G981" s="48"/>
      <c r="H981" s="48"/>
      <c r="I981" s="48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  <c r="Y981" s="48"/>
      <c r="Z981" s="48"/>
      <c r="AA981" s="48"/>
      <c r="AB981" s="48"/>
      <c r="AC981" s="48"/>
    </row>
    <row r="982">
      <c r="A982" s="48"/>
      <c r="B982" s="48"/>
      <c r="C982" s="48"/>
      <c r="D982" s="48"/>
      <c r="E982" s="48"/>
      <c r="F982" s="48"/>
      <c r="G982" s="48"/>
      <c r="H982" s="48"/>
      <c r="I982" s="48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  <c r="Y982" s="48"/>
      <c r="Z982" s="48"/>
      <c r="AA982" s="48"/>
      <c r="AB982" s="48"/>
      <c r="AC982" s="48"/>
    </row>
    <row r="983">
      <c r="A983" s="48"/>
      <c r="B983" s="48"/>
      <c r="C983" s="48"/>
      <c r="D983" s="48"/>
      <c r="E983" s="48"/>
      <c r="F983" s="48"/>
      <c r="G983" s="48"/>
      <c r="H983" s="48"/>
      <c r="I983" s="48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  <c r="Y983" s="48"/>
      <c r="Z983" s="48"/>
      <c r="AA983" s="48"/>
      <c r="AB983" s="48"/>
      <c r="AC983" s="48"/>
    </row>
    <row r="984">
      <c r="A984" s="48"/>
      <c r="B984" s="48"/>
      <c r="C984" s="48"/>
      <c r="D984" s="48"/>
      <c r="E984" s="48"/>
      <c r="F984" s="48"/>
      <c r="G984" s="48"/>
      <c r="H984" s="48"/>
      <c r="I984" s="48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  <c r="X984" s="48"/>
      <c r="Y984" s="48"/>
      <c r="Z984" s="48"/>
      <c r="AA984" s="48"/>
      <c r="AB984" s="48"/>
      <c r="AC984" s="48"/>
    </row>
    <row r="985">
      <c r="A985" s="48"/>
      <c r="B985" s="48"/>
      <c r="C985" s="48"/>
      <c r="D985" s="48"/>
      <c r="E985" s="48"/>
      <c r="F985" s="48"/>
      <c r="G985" s="48"/>
      <c r="H985" s="48"/>
      <c r="I985" s="48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  <c r="X985" s="48"/>
      <c r="Y985" s="48"/>
      <c r="Z985" s="48"/>
      <c r="AA985" s="48"/>
      <c r="AB985" s="48"/>
      <c r="AC985" s="48"/>
    </row>
    <row r="986">
      <c r="A986" s="48"/>
      <c r="B986" s="48"/>
      <c r="C986" s="48"/>
      <c r="D986" s="48"/>
      <c r="E986" s="48"/>
      <c r="F986" s="48"/>
      <c r="G986" s="48"/>
      <c r="H986" s="48"/>
      <c r="I986" s="48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  <c r="X986" s="48"/>
      <c r="Y986" s="48"/>
      <c r="Z986" s="48"/>
      <c r="AA986" s="48"/>
      <c r="AB986" s="48"/>
      <c r="AC986" s="48"/>
    </row>
    <row r="987">
      <c r="A987" s="48"/>
      <c r="B987" s="48"/>
      <c r="C987" s="48"/>
      <c r="D987" s="48"/>
      <c r="E987" s="48"/>
      <c r="F987" s="48"/>
      <c r="G987" s="48"/>
      <c r="H987" s="48"/>
      <c r="I987" s="48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48"/>
      <c r="X987" s="48"/>
      <c r="Y987" s="48"/>
      <c r="Z987" s="48"/>
      <c r="AA987" s="48"/>
      <c r="AB987" s="48"/>
      <c r="AC987" s="48"/>
    </row>
    <row r="988">
      <c r="A988" s="48"/>
      <c r="B988" s="48"/>
      <c r="C988" s="48"/>
      <c r="D988" s="48"/>
      <c r="E988" s="48"/>
      <c r="F988" s="48"/>
      <c r="G988" s="48"/>
      <c r="H988" s="48"/>
      <c r="I988" s="48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48"/>
      <c r="X988" s="48"/>
      <c r="Y988" s="48"/>
      <c r="Z988" s="48"/>
      <c r="AA988" s="48"/>
      <c r="AB988" s="48"/>
      <c r="AC988" s="48"/>
    </row>
    <row r="989">
      <c r="A989" s="48"/>
      <c r="B989" s="48"/>
      <c r="C989" s="48"/>
      <c r="D989" s="48"/>
      <c r="E989" s="48"/>
      <c r="F989" s="48"/>
      <c r="G989" s="48"/>
      <c r="H989" s="48"/>
      <c r="I989" s="48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48"/>
      <c r="X989" s="48"/>
      <c r="Y989" s="48"/>
      <c r="Z989" s="48"/>
      <c r="AA989" s="48"/>
      <c r="AB989" s="48"/>
      <c r="AC989" s="48"/>
    </row>
    <row r="990">
      <c r="A990" s="48"/>
      <c r="B990" s="48"/>
      <c r="C990" s="48"/>
      <c r="D990" s="48"/>
      <c r="E990" s="48"/>
      <c r="F990" s="48"/>
      <c r="G990" s="48"/>
      <c r="H990" s="48"/>
      <c r="I990" s="48"/>
      <c r="J990" s="48"/>
      <c r="K990" s="48"/>
      <c r="L990" s="48"/>
      <c r="M990" s="48"/>
      <c r="N990" s="48"/>
      <c r="O990" s="48"/>
      <c r="P990" s="48"/>
      <c r="Q990" s="48"/>
      <c r="R990" s="48"/>
      <c r="S990" s="48"/>
      <c r="T990" s="48"/>
      <c r="U990" s="48"/>
      <c r="V990" s="48"/>
      <c r="W990" s="48"/>
      <c r="X990" s="48"/>
      <c r="Y990" s="48"/>
      <c r="Z990" s="48"/>
      <c r="AA990" s="48"/>
      <c r="AB990" s="48"/>
      <c r="AC990" s="48"/>
    </row>
    <row r="991">
      <c r="A991" s="48"/>
      <c r="B991" s="48"/>
      <c r="C991" s="48"/>
      <c r="D991" s="48"/>
      <c r="E991" s="48"/>
      <c r="F991" s="48"/>
      <c r="G991" s="48"/>
      <c r="H991" s="48"/>
      <c r="I991" s="48"/>
      <c r="J991" s="48"/>
      <c r="K991" s="48"/>
      <c r="L991" s="48"/>
      <c r="M991" s="48"/>
      <c r="N991" s="48"/>
      <c r="O991" s="48"/>
      <c r="P991" s="48"/>
      <c r="Q991" s="48"/>
      <c r="R991" s="48"/>
      <c r="S991" s="48"/>
      <c r="T991" s="48"/>
      <c r="U991" s="48"/>
      <c r="V991" s="48"/>
      <c r="W991" s="48"/>
      <c r="X991" s="48"/>
      <c r="Y991" s="48"/>
      <c r="Z991" s="48"/>
      <c r="AA991" s="48"/>
      <c r="AB991" s="48"/>
      <c r="AC991" s="48"/>
    </row>
    <row r="992">
      <c r="A992" s="48"/>
      <c r="B992" s="48"/>
      <c r="C992" s="48"/>
      <c r="D992" s="48"/>
      <c r="E992" s="48"/>
      <c r="F992" s="48"/>
      <c r="G992" s="48"/>
      <c r="H992" s="48"/>
      <c r="I992" s="48"/>
      <c r="J992" s="48"/>
      <c r="K992" s="48"/>
      <c r="L992" s="48"/>
      <c r="M992" s="48"/>
      <c r="N992" s="48"/>
      <c r="O992" s="48"/>
      <c r="P992" s="48"/>
      <c r="Q992" s="48"/>
      <c r="R992" s="48"/>
      <c r="S992" s="48"/>
      <c r="T992" s="48"/>
      <c r="U992" s="48"/>
      <c r="V992" s="48"/>
      <c r="W992" s="48"/>
      <c r="X992" s="48"/>
      <c r="Y992" s="48"/>
      <c r="Z992" s="48"/>
      <c r="AA992" s="48"/>
      <c r="AB992" s="48"/>
      <c r="AC992" s="48"/>
    </row>
    <row r="993">
      <c r="A993" s="48"/>
      <c r="B993" s="48"/>
      <c r="C993" s="48"/>
      <c r="D993" s="48"/>
      <c r="E993" s="48"/>
      <c r="F993" s="48"/>
      <c r="G993" s="48"/>
      <c r="H993" s="48"/>
      <c r="I993" s="48"/>
      <c r="J993" s="48"/>
      <c r="K993" s="48"/>
      <c r="L993" s="48"/>
      <c r="M993" s="48"/>
      <c r="N993" s="48"/>
      <c r="O993" s="48"/>
      <c r="P993" s="48"/>
      <c r="Q993" s="48"/>
      <c r="R993" s="48"/>
      <c r="S993" s="48"/>
      <c r="T993" s="48"/>
      <c r="U993" s="48"/>
      <c r="V993" s="48"/>
      <c r="W993" s="48"/>
      <c r="X993" s="48"/>
      <c r="Y993" s="48"/>
      <c r="Z993" s="48"/>
      <c r="AA993" s="48"/>
      <c r="AB993" s="48"/>
      <c r="AC993" s="48"/>
    </row>
    <row r="994">
      <c r="A994" s="48"/>
      <c r="B994" s="48"/>
      <c r="C994" s="48"/>
      <c r="D994" s="48"/>
      <c r="E994" s="48"/>
      <c r="F994" s="48"/>
      <c r="G994" s="48"/>
      <c r="H994" s="48"/>
      <c r="I994" s="48"/>
      <c r="J994" s="48"/>
      <c r="K994" s="48"/>
      <c r="L994" s="48"/>
      <c r="M994" s="48"/>
      <c r="N994" s="48"/>
      <c r="O994" s="48"/>
      <c r="P994" s="48"/>
      <c r="Q994" s="48"/>
      <c r="R994" s="48"/>
      <c r="S994" s="48"/>
      <c r="T994" s="48"/>
      <c r="U994" s="48"/>
      <c r="V994" s="48"/>
      <c r="W994" s="48"/>
      <c r="X994" s="48"/>
      <c r="Y994" s="48"/>
      <c r="Z994" s="48"/>
      <c r="AA994" s="48"/>
      <c r="AB994" s="48"/>
      <c r="AC994" s="48"/>
    </row>
    <row r="995">
      <c r="A995" s="48"/>
      <c r="B995" s="48"/>
      <c r="C995" s="48"/>
      <c r="D995" s="48"/>
      <c r="E995" s="48"/>
      <c r="F995" s="48"/>
      <c r="G995" s="48"/>
      <c r="H995" s="48"/>
      <c r="I995" s="48"/>
      <c r="J995" s="48"/>
      <c r="K995" s="48"/>
      <c r="L995" s="48"/>
      <c r="M995" s="48"/>
      <c r="N995" s="48"/>
      <c r="O995" s="48"/>
      <c r="P995" s="48"/>
      <c r="Q995" s="48"/>
      <c r="R995" s="48"/>
      <c r="S995" s="48"/>
      <c r="T995" s="48"/>
      <c r="U995" s="48"/>
      <c r="V995" s="48"/>
      <c r="W995" s="48"/>
      <c r="X995" s="48"/>
      <c r="Y995" s="48"/>
      <c r="Z995" s="48"/>
      <c r="AA995" s="48"/>
      <c r="AB995" s="48"/>
      <c r="AC995" s="48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63"/>
    <col customWidth="1" min="2" max="2" width="19.38"/>
  </cols>
  <sheetData>
    <row r="1">
      <c r="A1" s="53" t="s">
        <v>415</v>
      </c>
      <c r="B1" s="13" t="s">
        <v>397</v>
      </c>
      <c r="C1" s="54" t="s">
        <v>396</v>
      </c>
    </row>
    <row r="2">
      <c r="A2" s="55" t="s">
        <v>498</v>
      </c>
      <c r="B2" s="56" t="s">
        <v>419</v>
      </c>
      <c r="C2" s="57" t="s">
        <v>499</v>
      </c>
    </row>
    <row r="3">
      <c r="A3" s="55" t="s">
        <v>500</v>
      </c>
      <c r="B3" s="56" t="s">
        <v>450</v>
      </c>
      <c r="C3" s="57" t="s">
        <v>501</v>
      </c>
    </row>
    <row r="4">
      <c r="A4" s="55" t="s">
        <v>502</v>
      </c>
      <c r="B4" s="57" t="s">
        <v>475</v>
      </c>
      <c r="C4" s="57" t="s">
        <v>503</v>
      </c>
    </row>
    <row r="5">
      <c r="A5" s="11"/>
    </row>
    <row r="6">
      <c r="A6" s="11"/>
    </row>
    <row r="7">
      <c r="A7" s="11"/>
    </row>
    <row r="8">
      <c r="A8" s="11"/>
    </row>
    <row r="9">
      <c r="A9" s="11"/>
    </row>
    <row r="10">
      <c r="A10" s="11"/>
    </row>
    <row r="11">
      <c r="A11" s="11"/>
    </row>
    <row r="12">
      <c r="A12" s="11"/>
    </row>
    <row r="13">
      <c r="A13" s="11"/>
    </row>
    <row r="14">
      <c r="A14" s="11"/>
    </row>
    <row r="15">
      <c r="A15" s="11"/>
    </row>
    <row r="16">
      <c r="A16" s="11"/>
    </row>
    <row r="17">
      <c r="A17" s="11"/>
    </row>
    <row r="18">
      <c r="A18" s="11"/>
    </row>
    <row r="19">
      <c r="A19" s="11"/>
    </row>
    <row r="20">
      <c r="A20" s="11"/>
    </row>
    <row r="21">
      <c r="A21" s="11"/>
    </row>
    <row r="22">
      <c r="A22" s="11"/>
    </row>
    <row r="23">
      <c r="A23" s="11"/>
    </row>
    <row r="24">
      <c r="A24" s="11"/>
    </row>
    <row r="25">
      <c r="A25" s="11"/>
    </row>
    <row r="26">
      <c r="A26" s="11"/>
    </row>
    <row r="27">
      <c r="A27" s="11"/>
    </row>
    <row r="28">
      <c r="A28" s="11"/>
    </row>
    <row r="29">
      <c r="A29" s="11"/>
    </row>
    <row r="30">
      <c r="A30" s="11"/>
    </row>
    <row r="31">
      <c r="A31" s="11"/>
    </row>
    <row r="32">
      <c r="A32" s="11"/>
    </row>
    <row r="33">
      <c r="A33" s="11"/>
    </row>
    <row r="34">
      <c r="A34" s="11"/>
    </row>
    <row r="35">
      <c r="A35" s="11"/>
    </row>
    <row r="36">
      <c r="A36" s="11"/>
    </row>
    <row r="37">
      <c r="A37" s="11"/>
    </row>
    <row r="38">
      <c r="A38" s="11"/>
    </row>
    <row r="39">
      <c r="A39" s="11"/>
    </row>
    <row r="40">
      <c r="A40" s="11"/>
    </row>
    <row r="41">
      <c r="A41" s="11"/>
    </row>
    <row r="42">
      <c r="A42" s="11"/>
    </row>
    <row r="43">
      <c r="A43" s="11"/>
    </row>
    <row r="44">
      <c r="A44" s="11"/>
    </row>
    <row r="45">
      <c r="A45" s="11"/>
    </row>
    <row r="46">
      <c r="A46" s="11"/>
    </row>
    <row r="47">
      <c r="A47" s="11"/>
    </row>
    <row r="48">
      <c r="A48" s="11"/>
    </row>
    <row r="49">
      <c r="A49" s="11"/>
    </row>
    <row r="50">
      <c r="A50" s="11"/>
    </row>
    <row r="51">
      <c r="A51" s="11"/>
    </row>
    <row r="52">
      <c r="A52" s="11"/>
    </row>
    <row r="53">
      <c r="A53" s="11"/>
    </row>
    <row r="54">
      <c r="A54" s="11"/>
    </row>
    <row r="55">
      <c r="A55" s="11"/>
    </row>
    <row r="56">
      <c r="A56" s="11"/>
    </row>
    <row r="57">
      <c r="A57" s="11"/>
    </row>
    <row r="58">
      <c r="A58" s="11"/>
    </row>
    <row r="59">
      <c r="A59" s="11"/>
    </row>
    <row r="60">
      <c r="A60" s="11"/>
    </row>
    <row r="61">
      <c r="A61" s="11"/>
    </row>
    <row r="62">
      <c r="A62" s="11"/>
    </row>
    <row r="63">
      <c r="A63" s="11"/>
    </row>
    <row r="64">
      <c r="A64" s="11"/>
    </row>
    <row r="65">
      <c r="A65" s="11"/>
    </row>
    <row r="66">
      <c r="A66" s="11"/>
    </row>
    <row r="67">
      <c r="A67" s="11"/>
    </row>
    <row r="68">
      <c r="A68" s="11"/>
    </row>
    <row r="69">
      <c r="A69" s="11"/>
    </row>
    <row r="70">
      <c r="A70" s="11"/>
    </row>
    <row r="71">
      <c r="A71" s="11"/>
    </row>
    <row r="72">
      <c r="A72" s="11"/>
    </row>
    <row r="73">
      <c r="A73" s="11"/>
    </row>
    <row r="74">
      <c r="A74" s="11"/>
    </row>
    <row r="75">
      <c r="A75" s="11"/>
    </row>
    <row r="76">
      <c r="A76" s="11"/>
    </row>
    <row r="77">
      <c r="A77" s="11"/>
    </row>
    <row r="78">
      <c r="A78" s="11"/>
    </row>
    <row r="79">
      <c r="A79" s="11"/>
    </row>
    <row r="80">
      <c r="A80" s="11"/>
    </row>
    <row r="81">
      <c r="A81" s="11"/>
    </row>
    <row r="82">
      <c r="A82" s="11"/>
    </row>
    <row r="83">
      <c r="A83" s="11"/>
    </row>
    <row r="84">
      <c r="A84" s="11"/>
    </row>
    <row r="85">
      <c r="A85" s="11"/>
    </row>
    <row r="86">
      <c r="A86" s="11"/>
    </row>
    <row r="87">
      <c r="A87" s="11"/>
    </row>
    <row r="88">
      <c r="A88" s="11"/>
    </row>
    <row r="89">
      <c r="A89" s="11"/>
    </row>
    <row r="90">
      <c r="A90" s="11"/>
    </row>
    <row r="91">
      <c r="A91" s="11"/>
    </row>
    <row r="92">
      <c r="A92" s="11"/>
    </row>
    <row r="93">
      <c r="A93" s="11"/>
    </row>
    <row r="94">
      <c r="A94" s="11"/>
    </row>
    <row r="95">
      <c r="A95" s="11"/>
    </row>
    <row r="96">
      <c r="A96" s="11"/>
    </row>
    <row r="97">
      <c r="A97" s="11"/>
    </row>
    <row r="98">
      <c r="A98" s="11"/>
    </row>
    <row r="99">
      <c r="A99" s="11"/>
    </row>
    <row r="100">
      <c r="A100" s="11"/>
    </row>
    <row r="101">
      <c r="A101" s="11"/>
    </row>
    <row r="102">
      <c r="A102" s="11"/>
    </row>
    <row r="103">
      <c r="A103" s="11"/>
    </row>
    <row r="104">
      <c r="A104" s="11"/>
    </row>
    <row r="105">
      <c r="A105" s="11"/>
    </row>
    <row r="106">
      <c r="A106" s="11"/>
    </row>
    <row r="107">
      <c r="A107" s="11"/>
    </row>
    <row r="108">
      <c r="A108" s="11"/>
    </row>
    <row r="109">
      <c r="A109" s="11"/>
    </row>
    <row r="110">
      <c r="A110" s="11"/>
    </row>
    <row r="111">
      <c r="A111" s="11"/>
    </row>
    <row r="112">
      <c r="A112" s="11"/>
    </row>
    <row r="113">
      <c r="A113" s="11"/>
    </row>
    <row r="114">
      <c r="A114" s="11"/>
    </row>
    <row r="115">
      <c r="A115" s="11"/>
    </row>
    <row r="116">
      <c r="A116" s="11"/>
    </row>
    <row r="117">
      <c r="A117" s="11"/>
    </row>
    <row r="118">
      <c r="A118" s="11"/>
    </row>
    <row r="119">
      <c r="A119" s="11"/>
    </row>
    <row r="120">
      <c r="A120" s="11"/>
    </row>
    <row r="121">
      <c r="A121" s="11"/>
    </row>
    <row r="122">
      <c r="A122" s="11"/>
    </row>
    <row r="123">
      <c r="A123" s="11"/>
    </row>
    <row r="124">
      <c r="A124" s="11"/>
    </row>
    <row r="125">
      <c r="A125" s="11"/>
    </row>
    <row r="126">
      <c r="A126" s="11"/>
    </row>
    <row r="127">
      <c r="A127" s="11"/>
    </row>
    <row r="128">
      <c r="A128" s="11"/>
    </row>
    <row r="129">
      <c r="A129" s="11"/>
    </row>
    <row r="130">
      <c r="A130" s="11"/>
    </row>
    <row r="131">
      <c r="A131" s="11"/>
    </row>
    <row r="132">
      <c r="A132" s="11"/>
    </row>
    <row r="133">
      <c r="A133" s="11"/>
    </row>
    <row r="134">
      <c r="A134" s="11"/>
    </row>
    <row r="135">
      <c r="A135" s="11"/>
    </row>
    <row r="136">
      <c r="A136" s="11"/>
    </row>
    <row r="137">
      <c r="A137" s="11"/>
    </row>
    <row r="138">
      <c r="A138" s="11"/>
    </row>
    <row r="139">
      <c r="A139" s="11"/>
    </row>
    <row r="140">
      <c r="A140" s="11"/>
    </row>
    <row r="141">
      <c r="A141" s="11"/>
    </row>
    <row r="142">
      <c r="A142" s="11"/>
    </row>
    <row r="143">
      <c r="A143" s="11"/>
    </row>
    <row r="144">
      <c r="A144" s="11"/>
    </row>
    <row r="145">
      <c r="A145" s="11"/>
    </row>
    <row r="146">
      <c r="A146" s="11"/>
    </row>
    <row r="147">
      <c r="A147" s="11"/>
    </row>
    <row r="148">
      <c r="A148" s="11"/>
    </row>
    <row r="149">
      <c r="A149" s="11"/>
    </row>
    <row r="150">
      <c r="A150" s="11"/>
    </row>
    <row r="151">
      <c r="A151" s="11"/>
    </row>
    <row r="152">
      <c r="A152" s="11"/>
    </row>
    <row r="153">
      <c r="A153" s="11"/>
    </row>
    <row r="154">
      <c r="A154" s="11"/>
    </row>
    <row r="155">
      <c r="A155" s="11"/>
    </row>
    <row r="156">
      <c r="A156" s="11"/>
    </row>
    <row r="157">
      <c r="A157" s="11"/>
    </row>
    <row r="158">
      <c r="A158" s="11"/>
    </row>
    <row r="159">
      <c r="A159" s="11"/>
    </row>
    <row r="160">
      <c r="A160" s="11"/>
    </row>
    <row r="161">
      <c r="A161" s="11"/>
    </row>
    <row r="162">
      <c r="A162" s="11"/>
    </row>
    <row r="163">
      <c r="A163" s="11"/>
    </row>
    <row r="164">
      <c r="A164" s="11"/>
    </row>
    <row r="165">
      <c r="A165" s="11"/>
    </row>
    <row r="166">
      <c r="A166" s="11"/>
    </row>
    <row r="167">
      <c r="A167" s="11"/>
    </row>
    <row r="168">
      <c r="A168" s="11"/>
    </row>
    <row r="169">
      <c r="A169" s="11"/>
    </row>
    <row r="170">
      <c r="A170" s="11"/>
    </row>
    <row r="171">
      <c r="A171" s="11"/>
    </row>
    <row r="172">
      <c r="A172" s="11"/>
    </row>
    <row r="173">
      <c r="A173" s="11"/>
    </row>
    <row r="174">
      <c r="A174" s="11"/>
    </row>
    <row r="175">
      <c r="A175" s="11"/>
    </row>
    <row r="176">
      <c r="A176" s="11"/>
    </row>
    <row r="177">
      <c r="A177" s="11"/>
    </row>
    <row r="178">
      <c r="A178" s="11"/>
    </row>
    <row r="179">
      <c r="A179" s="11"/>
    </row>
    <row r="180">
      <c r="A180" s="11"/>
    </row>
    <row r="181">
      <c r="A181" s="11"/>
    </row>
    <row r="182">
      <c r="A182" s="11"/>
    </row>
    <row r="183">
      <c r="A183" s="11"/>
    </row>
    <row r="184">
      <c r="A184" s="11"/>
    </row>
    <row r="185">
      <c r="A185" s="11"/>
    </row>
    <row r="186">
      <c r="A186" s="11"/>
    </row>
    <row r="187">
      <c r="A187" s="11"/>
    </row>
    <row r="188">
      <c r="A188" s="11"/>
    </row>
    <row r="189">
      <c r="A189" s="11"/>
    </row>
    <row r="190">
      <c r="A190" s="11"/>
    </row>
    <row r="191">
      <c r="A191" s="11"/>
    </row>
    <row r="192">
      <c r="A192" s="11"/>
    </row>
    <row r="193">
      <c r="A193" s="11"/>
    </row>
    <row r="194">
      <c r="A194" s="11"/>
    </row>
    <row r="195">
      <c r="A195" s="11"/>
    </row>
    <row r="196">
      <c r="A196" s="11"/>
    </row>
    <row r="197">
      <c r="A197" s="11"/>
    </row>
    <row r="198">
      <c r="A198" s="11"/>
    </row>
    <row r="199">
      <c r="A199" s="11"/>
    </row>
    <row r="200">
      <c r="A200" s="11"/>
    </row>
    <row r="201">
      <c r="A201" s="11"/>
    </row>
    <row r="202">
      <c r="A202" s="11"/>
    </row>
    <row r="203">
      <c r="A203" s="11"/>
    </row>
    <row r="204">
      <c r="A204" s="11"/>
    </row>
    <row r="205">
      <c r="A205" s="11"/>
    </row>
    <row r="206">
      <c r="A206" s="11"/>
    </row>
    <row r="207">
      <c r="A207" s="11"/>
    </row>
    <row r="208">
      <c r="A208" s="11"/>
    </row>
    <row r="209">
      <c r="A209" s="11"/>
    </row>
    <row r="210">
      <c r="A210" s="11"/>
    </row>
    <row r="211">
      <c r="A211" s="11"/>
    </row>
    <row r="212">
      <c r="A212" s="11"/>
    </row>
    <row r="213">
      <c r="A213" s="11"/>
    </row>
    <row r="214">
      <c r="A214" s="11"/>
    </row>
    <row r="215">
      <c r="A215" s="11"/>
    </row>
    <row r="216">
      <c r="A216" s="11"/>
    </row>
    <row r="217">
      <c r="A217" s="11"/>
    </row>
    <row r="218">
      <c r="A218" s="11"/>
    </row>
    <row r="219">
      <c r="A219" s="11"/>
    </row>
    <row r="220">
      <c r="A220" s="11"/>
    </row>
    <row r="221">
      <c r="A221" s="11"/>
    </row>
    <row r="222">
      <c r="A222" s="11"/>
    </row>
    <row r="223">
      <c r="A223" s="11"/>
    </row>
    <row r="224">
      <c r="A224" s="11"/>
    </row>
    <row r="225">
      <c r="A225" s="11"/>
    </row>
    <row r="226">
      <c r="A226" s="11"/>
    </row>
    <row r="227">
      <c r="A227" s="11"/>
    </row>
    <row r="228">
      <c r="A228" s="11"/>
    </row>
    <row r="229">
      <c r="A229" s="11"/>
    </row>
    <row r="230">
      <c r="A230" s="11"/>
    </row>
    <row r="231">
      <c r="A231" s="11"/>
    </row>
    <row r="232">
      <c r="A232" s="11"/>
    </row>
    <row r="233">
      <c r="A233" s="11"/>
    </row>
    <row r="234">
      <c r="A234" s="11"/>
    </row>
    <row r="235">
      <c r="A235" s="11"/>
    </row>
    <row r="236">
      <c r="A236" s="11"/>
    </row>
    <row r="237">
      <c r="A237" s="11"/>
    </row>
    <row r="238">
      <c r="A238" s="11"/>
    </row>
    <row r="239">
      <c r="A239" s="11"/>
    </row>
    <row r="240">
      <c r="A240" s="11"/>
    </row>
    <row r="241">
      <c r="A241" s="11"/>
    </row>
    <row r="242">
      <c r="A242" s="11"/>
    </row>
    <row r="243">
      <c r="A243" s="11"/>
    </row>
    <row r="244">
      <c r="A244" s="11"/>
    </row>
    <row r="245">
      <c r="A245" s="11"/>
    </row>
    <row r="246">
      <c r="A246" s="11"/>
    </row>
    <row r="247">
      <c r="A247" s="11"/>
    </row>
    <row r="248">
      <c r="A248" s="11"/>
    </row>
    <row r="249">
      <c r="A249" s="11"/>
    </row>
    <row r="250">
      <c r="A250" s="11"/>
    </row>
    <row r="251">
      <c r="A251" s="11"/>
    </row>
    <row r="252">
      <c r="A252" s="11"/>
    </row>
    <row r="253">
      <c r="A253" s="11"/>
    </row>
    <row r="254">
      <c r="A254" s="11"/>
    </row>
    <row r="255">
      <c r="A255" s="11"/>
    </row>
    <row r="256">
      <c r="A256" s="11"/>
    </row>
    <row r="257">
      <c r="A257" s="11"/>
    </row>
    <row r="258">
      <c r="A258" s="11"/>
    </row>
    <row r="259">
      <c r="A259" s="11"/>
    </row>
    <row r="260">
      <c r="A260" s="11"/>
    </row>
    <row r="261">
      <c r="A261" s="11"/>
    </row>
    <row r="262">
      <c r="A262" s="11"/>
    </row>
    <row r="263">
      <c r="A263" s="11"/>
    </row>
    <row r="264">
      <c r="A264" s="11"/>
    </row>
    <row r="265">
      <c r="A265" s="11"/>
    </row>
    <row r="266">
      <c r="A266" s="11"/>
    </row>
    <row r="267">
      <c r="A267" s="11"/>
    </row>
    <row r="268">
      <c r="A268" s="11"/>
    </row>
    <row r="269">
      <c r="A269" s="11"/>
    </row>
    <row r="270">
      <c r="A270" s="11"/>
    </row>
    <row r="271">
      <c r="A271" s="11"/>
    </row>
    <row r="272">
      <c r="A272" s="11"/>
    </row>
    <row r="273">
      <c r="A273" s="11"/>
    </row>
    <row r="274">
      <c r="A274" s="11"/>
    </row>
    <row r="275">
      <c r="A275" s="11"/>
    </row>
    <row r="276">
      <c r="A276" s="11"/>
    </row>
    <row r="277">
      <c r="A277" s="11"/>
    </row>
    <row r="278">
      <c r="A278" s="11"/>
    </row>
    <row r="279">
      <c r="A279" s="11"/>
    </row>
    <row r="280">
      <c r="A280" s="11"/>
    </row>
    <row r="281">
      <c r="A281" s="11"/>
    </row>
    <row r="282">
      <c r="A282" s="11"/>
    </row>
    <row r="283">
      <c r="A283" s="11"/>
    </row>
    <row r="284">
      <c r="A284" s="11"/>
    </row>
    <row r="285">
      <c r="A285" s="11"/>
    </row>
    <row r="286">
      <c r="A286" s="11"/>
    </row>
    <row r="287">
      <c r="A287" s="11"/>
    </row>
    <row r="288">
      <c r="A288" s="11"/>
    </row>
    <row r="289">
      <c r="A289" s="11"/>
    </row>
    <row r="290">
      <c r="A290" s="11"/>
    </row>
    <row r="291">
      <c r="A291" s="11"/>
    </row>
    <row r="292">
      <c r="A292" s="11"/>
    </row>
    <row r="293">
      <c r="A293" s="11"/>
    </row>
    <row r="294">
      <c r="A294" s="11"/>
    </row>
    <row r="295">
      <c r="A295" s="11"/>
    </row>
    <row r="296">
      <c r="A296" s="11"/>
    </row>
    <row r="297">
      <c r="A297" s="11"/>
    </row>
    <row r="298">
      <c r="A298" s="11"/>
    </row>
    <row r="299">
      <c r="A299" s="11"/>
    </row>
    <row r="300">
      <c r="A300" s="11"/>
    </row>
    <row r="301">
      <c r="A301" s="11"/>
    </row>
    <row r="302">
      <c r="A302" s="11"/>
    </row>
    <row r="303">
      <c r="A303" s="11"/>
    </row>
    <row r="304">
      <c r="A304" s="11"/>
    </row>
    <row r="305">
      <c r="A305" s="11"/>
    </row>
    <row r="306">
      <c r="A306" s="11"/>
    </row>
    <row r="307">
      <c r="A307" s="11"/>
    </row>
    <row r="308">
      <c r="A308" s="11"/>
    </row>
    <row r="309">
      <c r="A309" s="11"/>
    </row>
    <row r="310">
      <c r="A310" s="11"/>
    </row>
    <row r="311">
      <c r="A311" s="11"/>
    </row>
    <row r="312">
      <c r="A312" s="11"/>
    </row>
    <row r="313">
      <c r="A313" s="11"/>
    </row>
    <row r="314">
      <c r="A314" s="11"/>
    </row>
    <row r="315">
      <c r="A315" s="11"/>
    </row>
    <row r="316">
      <c r="A316" s="11"/>
    </row>
    <row r="317">
      <c r="A317" s="11"/>
    </row>
    <row r="318">
      <c r="A318" s="11"/>
    </row>
    <row r="319">
      <c r="A319" s="11"/>
    </row>
    <row r="320">
      <c r="A320" s="11"/>
    </row>
    <row r="321">
      <c r="A321" s="11"/>
    </row>
    <row r="322">
      <c r="A322" s="11"/>
    </row>
    <row r="323">
      <c r="A323" s="11"/>
    </row>
    <row r="324">
      <c r="A324" s="11"/>
    </row>
    <row r="325">
      <c r="A325" s="11"/>
    </row>
    <row r="326">
      <c r="A326" s="11"/>
    </row>
    <row r="327">
      <c r="A327" s="11"/>
    </row>
    <row r="328">
      <c r="A328" s="11"/>
    </row>
    <row r="329">
      <c r="A329" s="11"/>
    </row>
    <row r="330">
      <c r="A330" s="11"/>
    </row>
    <row r="331">
      <c r="A331" s="11"/>
    </row>
    <row r="332">
      <c r="A332" s="11"/>
    </row>
    <row r="333">
      <c r="A333" s="11"/>
    </row>
    <row r="334">
      <c r="A334" s="11"/>
    </row>
    <row r="335">
      <c r="A335" s="11"/>
    </row>
    <row r="336">
      <c r="A336" s="11"/>
    </row>
    <row r="337">
      <c r="A337" s="11"/>
    </row>
    <row r="338">
      <c r="A338" s="11"/>
    </row>
    <row r="339">
      <c r="A339" s="11"/>
    </row>
    <row r="340">
      <c r="A340" s="11"/>
    </row>
    <row r="341">
      <c r="A341" s="11"/>
    </row>
    <row r="342">
      <c r="A342" s="11"/>
    </row>
    <row r="343">
      <c r="A343" s="11"/>
    </row>
    <row r="344">
      <c r="A344" s="11"/>
    </row>
    <row r="345">
      <c r="A345" s="11"/>
    </row>
    <row r="346">
      <c r="A346" s="11"/>
    </row>
    <row r="347">
      <c r="A347" s="11"/>
    </row>
    <row r="348">
      <c r="A348" s="11"/>
    </row>
    <row r="349">
      <c r="A349" s="11"/>
    </row>
    <row r="350">
      <c r="A350" s="11"/>
    </row>
    <row r="351">
      <c r="A351" s="11"/>
    </row>
    <row r="352">
      <c r="A352" s="11"/>
    </row>
    <row r="353">
      <c r="A353" s="11"/>
    </row>
    <row r="354">
      <c r="A354" s="11"/>
    </row>
    <row r="355">
      <c r="A355" s="11"/>
    </row>
    <row r="356">
      <c r="A356" s="11"/>
    </row>
    <row r="357">
      <c r="A357" s="11"/>
    </row>
    <row r="358">
      <c r="A358" s="11"/>
    </row>
    <row r="359">
      <c r="A359" s="11"/>
    </row>
    <row r="360">
      <c r="A360" s="11"/>
    </row>
    <row r="361">
      <c r="A361" s="11"/>
    </row>
    <row r="362">
      <c r="A362" s="11"/>
    </row>
    <row r="363">
      <c r="A363" s="11"/>
    </row>
    <row r="364">
      <c r="A364" s="11"/>
    </row>
    <row r="365">
      <c r="A365" s="11"/>
    </row>
    <row r="366">
      <c r="A366" s="11"/>
    </row>
    <row r="367">
      <c r="A367" s="11"/>
    </row>
    <row r="368">
      <c r="A368" s="11"/>
    </row>
    <row r="369">
      <c r="A369" s="11"/>
    </row>
    <row r="370">
      <c r="A370" s="11"/>
    </row>
    <row r="371">
      <c r="A371" s="11"/>
    </row>
    <row r="372">
      <c r="A372" s="11"/>
    </row>
    <row r="373">
      <c r="A373" s="11"/>
    </row>
    <row r="374">
      <c r="A374" s="11"/>
    </row>
    <row r="375">
      <c r="A375" s="11"/>
    </row>
    <row r="376">
      <c r="A376" s="11"/>
    </row>
    <row r="377">
      <c r="A377" s="11"/>
    </row>
    <row r="378">
      <c r="A378" s="11"/>
    </row>
    <row r="379">
      <c r="A379" s="11"/>
    </row>
    <row r="380">
      <c r="A380" s="11"/>
    </row>
    <row r="381">
      <c r="A381" s="11"/>
    </row>
    <row r="382">
      <c r="A382" s="11"/>
    </row>
    <row r="383">
      <c r="A383" s="11"/>
    </row>
    <row r="384">
      <c r="A384" s="11"/>
    </row>
    <row r="385">
      <c r="A385" s="11"/>
    </row>
    <row r="386">
      <c r="A386" s="11"/>
    </row>
    <row r="387">
      <c r="A387" s="11"/>
    </row>
    <row r="388">
      <c r="A388" s="11"/>
    </row>
    <row r="389">
      <c r="A389" s="11"/>
    </row>
    <row r="390">
      <c r="A390" s="11"/>
    </row>
    <row r="391">
      <c r="A391" s="11"/>
    </row>
    <row r="392">
      <c r="A392" s="11"/>
    </row>
    <row r="393">
      <c r="A393" s="11"/>
    </row>
    <row r="394">
      <c r="A394" s="11"/>
    </row>
    <row r="395">
      <c r="A395" s="11"/>
    </row>
    <row r="396">
      <c r="A396" s="11"/>
    </row>
    <row r="397">
      <c r="A397" s="11"/>
    </row>
    <row r="398">
      <c r="A398" s="11"/>
    </row>
    <row r="399">
      <c r="A399" s="11"/>
    </row>
    <row r="400">
      <c r="A400" s="11"/>
    </row>
    <row r="401">
      <c r="A401" s="11"/>
    </row>
    <row r="402">
      <c r="A402" s="11"/>
    </row>
    <row r="403">
      <c r="A403" s="11"/>
    </row>
    <row r="404">
      <c r="A404" s="11"/>
    </row>
    <row r="405">
      <c r="A405" s="11"/>
    </row>
    <row r="406">
      <c r="A406" s="11"/>
    </row>
    <row r="407">
      <c r="A407" s="11"/>
    </row>
    <row r="408">
      <c r="A408" s="11"/>
    </row>
    <row r="409">
      <c r="A409" s="11"/>
    </row>
    <row r="410">
      <c r="A410" s="11"/>
    </row>
    <row r="411">
      <c r="A411" s="11"/>
    </row>
    <row r="412">
      <c r="A412" s="11"/>
    </row>
    <row r="413">
      <c r="A413" s="11"/>
    </row>
    <row r="414">
      <c r="A414" s="11"/>
    </row>
    <row r="415">
      <c r="A415" s="11"/>
    </row>
    <row r="416">
      <c r="A416" s="11"/>
    </row>
    <row r="417">
      <c r="A417" s="11"/>
    </row>
    <row r="418">
      <c r="A418" s="11"/>
    </row>
    <row r="419">
      <c r="A419" s="11"/>
    </row>
    <row r="420">
      <c r="A420" s="11"/>
    </row>
    <row r="421">
      <c r="A421" s="11"/>
    </row>
    <row r="422">
      <c r="A422" s="11"/>
    </row>
    <row r="423">
      <c r="A423" s="11"/>
    </row>
    <row r="424">
      <c r="A424" s="11"/>
    </row>
    <row r="425">
      <c r="A425" s="11"/>
    </row>
    <row r="426">
      <c r="A426" s="11"/>
    </row>
    <row r="427">
      <c r="A427" s="11"/>
    </row>
    <row r="428">
      <c r="A428" s="11"/>
    </row>
    <row r="429">
      <c r="A429" s="11"/>
    </row>
    <row r="430">
      <c r="A430" s="11"/>
    </row>
    <row r="431">
      <c r="A431" s="11"/>
    </row>
    <row r="432">
      <c r="A432" s="11"/>
    </row>
    <row r="433">
      <c r="A433" s="11"/>
    </row>
    <row r="434">
      <c r="A434" s="11"/>
    </row>
    <row r="435">
      <c r="A435" s="11"/>
    </row>
    <row r="436">
      <c r="A436" s="11"/>
    </row>
    <row r="437">
      <c r="A437" s="11"/>
    </row>
    <row r="438">
      <c r="A438" s="11"/>
    </row>
    <row r="439">
      <c r="A439" s="11"/>
    </row>
    <row r="440">
      <c r="A440" s="11"/>
    </row>
    <row r="441">
      <c r="A441" s="11"/>
    </row>
    <row r="442">
      <c r="A442" s="11"/>
    </row>
    <row r="443">
      <c r="A443" s="11"/>
    </row>
    <row r="444">
      <c r="A444" s="11"/>
    </row>
    <row r="445">
      <c r="A445" s="11"/>
    </row>
    <row r="446">
      <c r="A446" s="11"/>
    </row>
    <row r="447">
      <c r="A447" s="11"/>
    </row>
    <row r="448">
      <c r="A448" s="11"/>
    </row>
    <row r="449">
      <c r="A449" s="11"/>
    </row>
    <row r="450">
      <c r="A450" s="11"/>
    </row>
    <row r="451">
      <c r="A451" s="11"/>
    </row>
    <row r="452">
      <c r="A452" s="11"/>
    </row>
    <row r="453">
      <c r="A453" s="11"/>
    </row>
    <row r="454">
      <c r="A454" s="11"/>
    </row>
    <row r="455">
      <c r="A455" s="11"/>
    </row>
    <row r="456">
      <c r="A456" s="11"/>
    </row>
    <row r="457">
      <c r="A457" s="11"/>
    </row>
    <row r="458">
      <c r="A458" s="11"/>
    </row>
    <row r="459">
      <c r="A459" s="11"/>
    </row>
    <row r="460">
      <c r="A460" s="11"/>
    </row>
    <row r="461">
      <c r="A461" s="11"/>
    </row>
    <row r="462">
      <c r="A462" s="11"/>
    </row>
    <row r="463">
      <c r="A463" s="11"/>
    </row>
    <row r="464">
      <c r="A464" s="11"/>
    </row>
    <row r="465">
      <c r="A465" s="11"/>
    </row>
    <row r="466">
      <c r="A466" s="11"/>
    </row>
    <row r="467">
      <c r="A467" s="11"/>
    </row>
    <row r="468">
      <c r="A468" s="11"/>
    </row>
    <row r="469">
      <c r="A469" s="11"/>
    </row>
    <row r="470">
      <c r="A470" s="11"/>
    </row>
    <row r="471">
      <c r="A471" s="11"/>
    </row>
    <row r="472">
      <c r="A472" s="11"/>
    </row>
    <row r="473">
      <c r="A473" s="11"/>
    </row>
    <row r="474">
      <c r="A474" s="11"/>
    </row>
    <row r="475">
      <c r="A475" s="11"/>
    </row>
    <row r="476">
      <c r="A476" s="11"/>
    </row>
    <row r="477">
      <c r="A477" s="11"/>
    </row>
    <row r="478">
      <c r="A478" s="11"/>
    </row>
    <row r="479">
      <c r="A479" s="11"/>
    </row>
    <row r="480">
      <c r="A480" s="11"/>
    </row>
    <row r="481">
      <c r="A481" s="11"/>
    </row>
    <row r="482">
      <c r="A482" s="11"/>
    </row>
    <row r="483">
      <c r="A483" s="11"/>
    </row>
    <row r="484">
      <c r="A484" s="11"/>
    </row>
    <row r="485">
      <c r="A485" s="11"/>
    </row>
    <row r="486">
      <c r="A486" s="11"/>
    </row>
    <row r="487">
      <c r="A487" s="11"/>
    </row>
    <row r="488">
      <c r="A488" s="11"/>
    </row>
    <row r="489">
      <c r="A489" s="11"/>
    </row>
    <row r="490">
      <c r="A490" s="11"/>
    </row>
    <row r="491">
      <c r="A491" s="11"/>
    </row>
    <row r="492">
      <c r="A492" s="11"/>
    </row>
    <row r="493">
      <c r="A493" s="11"/>
    </row>
    <row r="494">
      <c r="A494" s="11"/>
    </row>
    <row r="495">
      <c r="A495" s="11"/>
    </row>
    <row r="496">
      <c r="A496" s="11"/>
    </row>
    <row r="497">
      <c r="A497" s="11"/>
    </row>
    <row r="498">
      <c r="A498" s="11"/>
    </row>
    <row r="499">
      <c r="A499" s="11"/>
    </row>
    <row r="500">
      <c r="A500" s="11"/>
    </row>
    <row r="501">
      <c r="A501" s="11"/>
    </row>
    <row r="502">
      <c r="A502" s="11"/>
    </row>
    <row r="503">
      <c r="A503" s="11"/>
    </row>
    <row r="504">
      <c r="A504" s="11"/>
    </row>
    <row r="505">
      <c r="A505" s="11"/>
    </row>
    <row r="506">
      <c r="A506" s="11"/>
    </row>
    <row r="507">
      <c r="A507" s="11"/>
    </row>
    <row r="508">
      <c r="A508" s="11"/>
    </row>
    <row r="509">
      <c r="A509" s="11"/>
    </row>
    <row r="510">
      <c r="A510" s="11"/>
    </row>
    <row r="511">
      <c r="A511" s="11"/>
    </row>
    <row r="512">
      <c r="A512" s="11"/>
    </row>
    <row r="513">
      <c r="A513" s="11"/>
    </row>
    <row r="514">
      <c r="A514" s="11"/>
    </row>
    <row r="515">
      <c r="A515" s="11"/>
    </row>
    <row r="516">
      <c r="A516" s="11"/>
    </row>
    <row r="517">
      <c r="A517" s="11"/>
    </row>
    <row r="518">
      <c r="A518" s="11"/>
    </row>
    <row r="519">
      <c r="A519" s="11"/>
    </row>
    <row r="520">
      <c r="A520" s="11"/>
    </row>
    <row r="521">
      <c r="A521" s="11"/>
    </row>
    <row r="522">
      <c r="A522" s="11"/>
    </row>
    <row r="523">
      <c r="A523" s="11"/>
    </row>
    <row r="524">
      <c r="A524" s="11"/>
    </row>
    <row r="525">
      <c r="A525" s="11"/>
    </row>
    <row r="526">
      <c r="A526" s="11"/>
    </row>
    <row r="527">
      <c r="A527" s="11"/>
    </row>
    <row r="528">
      <c r="A528" s="11"/>
    </row>
    <row r="529">
      <c r="A529" s="11"/>
    </row>
    <row r="530">
      <c r="A530" s="11"/>
    </row>
    <row r="531">
      <c r="A531" s="11"/>
    </row>
    <row r="532">
      <c r="A532" s="11"/>
    </row>
    <row r="533">
      <c r="A533" s="11"/>
    </row>
    <row r="534">
      <c r="A534" s="11"/>
    </row>
    <row r="535">
      <c r="A535" s="11"/>
    </row>
    <row r="536">
      <c r="A536" s="11"/>
    </row>
    <row r="537">
      <c r="A537" s="11"/>
    </row>
    <row r="538">
      <c r="A538" s="11"/>
    </row>
    <row r="539">
      <c r="A539" s="11"/>
    </row>
    <row r="540">
      <c r="A540" s="11"/>
    </row>
    <row r="541">
      <c r="A541" s="11"/>
    </row>
    <row r="542">
      <c r="A542" s="11"/>
    </row>
    <row r="543">
      <c r="A543" s="11"/>
    </row>
    <row r="544">
      <c r="A544" s="11"/>
    </row>
    <row r="545">
      <c r="A545" s="11"/>
    </row>
    <row r="546">
      <c r="A546" s="11"/>
    </row>
    <row r="547">
      <c r="A547" s="11"/>
    </row>
    <row r="548">
      <c r="A548" s="11"/>
    </row>
    <row r="549">
      <c r="A549" s="11"/>
    </row>
    <row r="550">
      <c r="A550" s="11"/>
    </row>
    <row r="551">
      <c r="A551" s="11"/>
    </row>
    <row r="552">
      <c r="A552" s="11"/>
    </row>
    <row r="553">
      <c r="A553" s="11"/>
    </row>
    <row r="554">
      <c r="A554" s="11"/>
    </row>
    <row r="555">
      <c r="A555" s="11"/>
    </row>
    <row r="556">
      <c r="A556" s="11"/>
    </row>
    <row r="557">
      <c r="A557" s="11"/>
    </row>
    <row r="558">
      <c r="A558" s="11"/>
    </row>
    <row r="559">
      <c r="A559" s="11"/>
    </row>
    <row r="560">
      <c r="A560" s="11"/>
    </row>
    <row r="561">
      <c r="A561" s="11"/>
    </row>
    <row r="562">
      <c r="A562" s="11"/>
    </row>
    <row r="563">
      <c r="A563" s="11"/>
    </row>
    <row r="564">
      <c r="A564" s="11"/>
    </row>
    <row r="565">
      <c r="A565" s="11"/>
    </row>
    <row r="566">
      <c r="A566" s="11"/>
    </row>
    <row r="567">
      <c r="A567" s="11"/>
    </row>
    <row r="568">
      <c r="A568" s="11"/>
    </row>
    <row r="569">
      <c r="A569" s="11"/>
    </row>
    <row r="570">
      <c r="A570" s="11"/>
    </row>
    <row r="571">
      <c r="A571" s="11"/>
    </row>
    <row r="572">
      <c r="A572" s="11"/>
    </row>
    <row r="573">
      <c r="A573" s="11"/>
    </row>
    <row r="574">
      <c r="A574" s="11"/>
    </row>
    <row r="575">
      <c r="A575" s="11"/>
    </row>
    <row r="576">
      <c r="A576" s="11"/>
    </row>
    <row r="577">
      <c r="A577" s="11"/>
    </row>
    <row r="578">
      <c r="A578" s="11"/>
    </row>
    <row r="579">
      <c r="A579" s="11"/>
    </row>
    <row r="580">
      <c r="A580" s="11"/>
    </row>
    <row r="581">
      <c r="A581" s="11"/>
    </row>
    <row r="582">
      <c r="A582" s="11"/>
    </row>
    <row r="583">
      <c r="A583" s="11"/>
    </row>
    <row r="584">
      <c r="A584" s="11"/>
    </row>
    <row r="585">
      <c r="A585" s="11"/>
    </row>
    <row r="586">
      <c r="A586" s="11"/>
    </row>
    <row r="587">
      <c r="A587" s="11"/>
    </row>
    <row r="588">
      <c r="A588" s="11"/>
    </row>
    <row r="589">
      <c r="A589" s="11"/>
    </row>
    <row r="590">
      <c r="A590" s="11"/>
    </row>
    <row r="591">
      <c r="A591" s="11"/>
    </row>
    <row r="592">
      <c r="A592" s="11"/>
    </row>
    <row r="593">
      <c r="A593" s="11"/>
    </row>
    <row r="594">
      <c r="A594" s="11"/>
    </row>
    <row r="595">
      <c r="A595" s="11"/>
    </row>
    <row r="596">
      <c r="A596" s="11"/>
    </row>
    <row r="597">
      <c r="A597" s="11"/>
    </row>
    <row r="598">
      <c r="A598" s="11"/>
    </row>
    <row r="599">
      <c r="A599" s="11"/>
    </row>
    <row r="600">
      <c r="A600" s="11"/>
    </row>
    <row r="601">
      <c r="A601" s="11"/>
    </row>
    <row r="602">
      <c r="A602" s="11"/>
    </row>
    <row r="603">
      <c r="A603" s="11"/>
    </row>
    <row r="604">
      <c r="A604" s="11"/>
    </row>
    <row r="605">
      <c r="A605" s="11"/>
    </row>
    <row r="606">
      <c r="A606" s="11"/>
    </row>
    <row r="607">
      <c r="A607" s="11"/>
    </row>
    <row r="608">
      <c r="A608" s="11"/>
    </row>
    <row r="609">
      <c r="A609" s="11"/>
    </row>
    <row r="610">
      <c r="A610" s="11"/>
    </row>
    <row r="611">
      <c r="A611" s="11"/>
    </row>
    <row r="612">
      <c r="A612" s="11"/>
    </row>
    <row r="613">
      <c r="A613" s="11"/>
    </row>
    <row r="614">
      <c r="A614" s="11"/>
    </row>
    <row r="615">
      <c r="A615" s="11"/>
    </row>
    <row r="616">
      <c r="A616" s="11"/>
    </row>
    <row r="617">
      <c r="A617" s="11"/>
    </row>
    <row r="618">
      <c r="A618" s="11"/>
    </row>
    <row r="619">
      <c r="A619" s="11"/>
    </row>
    <row r="620">
      <c r="A620" s="11"/>
    </row>
    <row r="621">
      <c r="A621" s="11"/>
    </row>
    <row r="622">
      <c r="A622" s="11"/>
    </row>
    <row r="623">
      <c r="A623" s="11"/>
    </row>
    <row r="624">
      <c r="A624" s="11"/>
    </row>
    <row r="625">
      <c r="A625" s="11"/>
    </row>
    <row r="626">
      <c r="A626" s="11"/>
    </row>
    <row r="627">
      <c r="A627" s="11"/>
    </row>
    <row r="628">
      <c r="A628" s="11"/>
    </row>
    <row r="629">
      <c r="A629" s="11"/>
    </row>
    <row r="630">
      <c r="A630" s="11"/>
    </row>
    <row r="631">
      <c r="A631" s="11"/>
    </row>
    <row r="632">
      <c r="A632" s="11"/>
    </row>
    <row r="633">
      <c r="A633" s="11"/>
    </row>
    <row r="634">
      <c r="A634" s="11"/>
    </row>
    <row r="635">
      <c r="A635" s="11"/>
    </row>
    <row r="636">
      <c r="A636" s="11"/>
    </row>
    <row r="637">
      <c r="A637" s="11"/>
    </row>
    <row r="638">
      <c r="A638" s="11"/>
    </row>
    <row r="639">
      <c r="A639" s="11"/>
    </row>
    <row r="640">
      <c r="A640" s="11"/>
    </row>
    <row r="641">
      <c r="A641" s="11"/>
    </row>
    <row r="642">
      <c r="A642" s="11"/>
    </row>
    <row r="643">
      <c r="A643" s="11"/>
    </row>
    <row r="644">
      <c r="A644" s="11"/>
    </row>
    <row r="645">
      <c r="A645" s="11"/>
    </row>
    <row r="646">
      <c r="A646" s="11"/>
    </row>
    <row r="647">
      <c r="A647" s="11"/>
    </row>
    <row r="648">
      <c r="A648" s="11"/>
    </row>
    <row r="649">
      <c r="A649" s="11"/>
    </row>
    <row r="650">
      <c r="A650" s="11"/>
    </row>
    <row r="651">
      <c r="A651" s="11"/>
    </row>
    <row r="652">
      <c r="A652" s="11"/>
    </row>
    <row r="653">
      <c r="A653" s="11"/>
    </row>
    <row r="654">
      <c r="A654" s="11"/>
    </row>
    <row r="655">
      <c r="A655" s="11"/>
    </row>
    <row r="656">
      <c r="A656" s="11"/>
    </row>
    <row r="657">
      <c r="A657" s="11"/>
    </row>
    <row r="658">
      <c r="A658" s="11"/>
    </row>
    <row r="659">
      <c r="A659" s="11"/>
    </row>
    <row r="660">
      <c r="A660" s="11"/>
    </row>
    <row r="661">
      <c r="A661" s="11"/>
    </row>
    <row r="662">
      <c r="A662" s="11"/>
    </row>
    <row r="663">
      <c r="A663" s="11"/>
    </row>
    <row r="664">
      <c r="A664" s="11"/>
    </row>
    <row r="665">
      <c r="A665" s="11"/>
    </row>
    <row r="666">
      <c r="A666" s="11"/>
    </row>
    <row r="667">
      <c r="A667" s="11"/>
    </row>
    <row r="668">
      <c r="A668" s="11"/>
    </row>
    <row r="669">
      <c r="A669" s="11"/>
    </row>
    <row r="670">
      <c r="A670" s="11"/>
    </row>
    <row r="671">
      <c r="A671" s="11"/>
    </row>
    <row r="672">
      <c r="A672" s="11"/>
    </row>
    <row r="673">
      <c r="A673" s="11"/>
    </row>
    <row r="674">
      <c r="A674" s="11"/>
    </row>
    <row r="675">
      <c r="A675" s="11"/>
    </row>
    <row r="676">
      <c r="A676" s="11"/>
    </row>
    <row r="677">
      <c r="A677" s="11"/>
    </row>
    <row r="678">
      <c r="A678" s="11"/>
    </row>
    <row r="679">
      <c r="A679" s="11"/>
    </row>
    <row r="680">
      <c r="A680" s="11"/>
    </row>
    <row r="681">
      <c r="A681" s="11"/>
    </row>
    <row r="682">
      <c r="A682" s="11"/>
    </row>
    <row r="683">
      <c r="A683" s="11"/>
    </row>
    <row r="684">
      <c r="A684" s="11"/>
    </row>
    <row r="685">
      <c r="A685" s="11"/>
    </row>
    <row r="686">
      <c r="A686" s="11"/>
    </row>
    <row r="687">
      <c r="A687" s="11"/>
    </row>
    <row r="688">
      <c r="A688" s="11"/>
    </row>
    <row r="689">
      <c r="A689" s="11"/>
    </row>
    <row r="690">
      <c r="A690" s="11"/>
    </row>
    <row r="691">
      <c r="A691" s="11"/>
    </row>
    <row r="692">
      <c r="A692" s="11"/>
    </row>
    <row r="693">
      <c r="A693" s="11"/>
    </row>
    <row r="694">
      <c r="A694" s="11"/>
    </row>
    <row r="695">
      <c r="A695" s="11"/>
    </row>
    <row r="696">
      <c r="A696" s="11"/>
    </row>
    <row r="697">
      <c r="A697" s="11"/>
    </row>
    <row r="698">
      <c r="A698" s="11"/>
    </row>
    <row r="699">
      <c r="A699" s="11"/>
    </row>
    <row r="700">
      <c r="A700" s="11"/>
    </row>
    <row r="701">
      <c r="A701" s="11"/>
    </row>
    <row r="702">
      <c r="A702" s="11"/>
    </row>
    <row r="703">
      <c r="A703" s="11"/>
    </row>
    <row r="704">
      <c r="A704" s="11"/>
    </row>
    <row r="705">
      <c r="A705" s="11"/>
    </row>
    <row r="706">
      <c r="A706" s="11"/>
    </row>
    <row r="707">
      <c r="A707" s="11"/>
    </row>
    <row r="708">
      <c r="A708" s="11"/>
    </row>
    <row r="709">
      <c r="A709" s="11"/>
    </row>
    <row r="710">
      <c r="A710" s="11"/>
    </row>
    <row r="711">
      <c r="A711" s="11"/>
    </row>
    <row r="712">
      <c r="A712" s="11"/>
    </row>
    <row r="713">
      <c r="A713" s="11"/>
    </row>
    <row r="714">
      <c r="A714" s="11"/>
    </row>
    <row r="715">
      <c r="A715" s="11"/>
    </row>
    <row r="716">
      <c r="A716" s="11"/>
    </row>
    <row r="717">
      <c r="A717" s="11"/>
    </row>
    <row r="718">
      <c r="A718" s="11"/>
    </row>
    <row r="719">
      <c r="A719" s="11"/>
    </row>
    <row r="720">
      <c r="A720" s="11"/>
    </row>
    <row r="721">
      <c r="A721" s="11"/>
    </row>
    <row r="722">
      <c r="A722" s="11"/>
    </row>
    <row r="723">
      <c r="A723" s="11"/>
    </row>
    <row r="724">
      <c r="A724" s="11"/>
    </row>
    <row r="725">
      <c r="A725" s="11"/>
    </row>
    <row r="726">
      <c r="A726" s="11"/>
    </row>
    <row r="727">
      <c r="A727" s="11"/>
    </row>
    <row r="728">
      <c r="A728" s="11"/>
    </row>
    <row r="729">
      <c r="A729" s="11"/>
    </row>
    <row r="730">
      <c r="A730" s="11"/>
    </row>
    <row r="731">
      <c r="A731" s="11"/>
    </row>
    <row r="732">
      <c r="A732" s="11"/>
    </row>
    <row r="733">
      <c r="A733" s="11"/>
    </row>
    <row r="734">
      <c r="A734" s="11"/>
    </row>
    <row r="735">
      <c r="A735" s="11"/>
    </row>
    <row r="736">
      <c r="A736" s="11"/>
    </row>
    <row r="737">
      <c r="A737" s="11"/>
    </row>
    <row r="738">
      <c r="A738" s="11"/>
    </row>
    <row r="739">
      <c r="A739" s="11"/>
    </row>
    <row r="740">
      <c r="A740" s="11"/>
    </row>
    <row r="741">
      <c r="A741" s="11"/>
    </row>
    <row r="742">
      <c r="A742" s="11"/>
    </row>
    <row r="743">
      <c r="A743" s="11"/>
    </row>
    <row r="744">
      <c r="A744" s="11"/>
    </row>
    <row r="745">
      <c r="A745" s="11"/>
    </row>
    <row r="746">
      <c r="A746" s="11"/>
    </row>
    <row r="747">
      <c r="A747" s="11"/>
    </row>
    <row r="748">
      <c r="A748" s="11"/>
    </row>
    <row r="749">
      <c r="A749" s="11"/>
    </row>
    <row r="750">
      <c r="A750" s="11"/>
    </row>
    <row r="751">
      <c r="A751" s="11"/>
    </row>
    <row r="752">
      <c r="A752" s="11"/>
    </row>
    <row r="753">
      <c r="A753" s="11"/>
    </row>
    <row r="754">
      <c r="A754" s="11"/>
    </row>
    <row r="755">
      <c r="A755" s="11"/>
    </row>
    <row r="756">
      <c r="A756" s="11"/>
    </row>
    <row r="757">
      <c r="A757" s="11"/>
    </row>
    <row r="758">
      <c r="A758" s="11"/>
    </row>
    <row r="759">
      <c r="A759" s="11"/>
    </row>
    <row r="760">
      <c r="A760" s="11"/>
    </row>
    <row r="761">
      <c r="A761" s="11"/>
    </row>
    <row r="762">
      <c r="A762" s="11"/>
    </row>
    <row r="763">
      <c r="A763" s="11"/>
    </row>
    <row r="764">
      <c r="A764" s="11"/>
    </row>
    <row r="765">
      <c r="A765" s="11"/>
    </row>
    <row r="766">
      <c r="A766" s="11"/>
    </row>
    <row r="767">
      <c r="A767" s="11"/>
    </row>
    <row r="768">
      <c r="A768" s="11"/>
    </row>
    <row r="769">
      <c r="A769" s="11"/>
    </row>
    <row r="770">
      <c r="A770" s="11"/>
    </row>
    <row r="771">
      <c r="A771" s="11"/>
    </row>
    <row r="772">
      <c r="A772" s="11"/>
    </row>
    <row r="773">
      <c r="A773" s="11"/>
    </row>
    <row r="774">
      <c r="A774" s="11"/>
    </row>
    <row r="775">
      <c r="A775" s="11"/>
    </row>
    <row r="776">
      <c r="A776" s="11"/>
    </row>
    <row r="777">
      <c r="A777" s="11"/>
    </row>
    <row r="778">
      <c r="A778" s="11"/>
    </row>
    <row r="779">
      <c r="A779" s="11"/>
    </row>
    <row r="780">
      <c r="A780" s="11"/>
    </row>
    <row r="781">
      <c r="A781" s="11"/>
    </row>
    <row r="782">
      <c r="A782" s="11"/>
    </row>
    <row r="783">
      <c r="A783" s="11"/>
    </row>
    <row r="784">
      <c r="A784" s="11"/>
    </row>
    <row r="785">
      <c r="A785" s="11"/>
    </row>
    <row r="786">
      <c r="A786" s="11"/>
    </row>
    <row r="787">
      <c r="A787" s="11"/>
    </row>
    <row r="788">
      <c r="A788" s="11"/>
    </row>
    <row r="789">
      <c r="A789" s="11"/>
    </row>
    <row r="790">
      <c r="A790" s="11"/>
    </row>
    <row r="791">
      <c r="A791" s="11"/>
    </row>
    <row r="792">
      <c r="A792" s="11"/>
    </row>
    <row r="793">
      <c r="A793" s="11"/>
    </row>
    <row r="794">
      <c r="A794" s="11"/>
    </row>
    <row r="795">
      <c r="A795" s="11"/>
    </row>
    <row r="796">
      <c r="A796" s="11"/>
    </row>
    <row r="797">
      <c r="A797" s="11"/>
    </row>
    <row r="798">
      <c r="A798" s="11"/>
    </row>
    <row r="799">
      <c r="A799" s="11"/>
    </row>
    <row r="800">
      <c r="A800" s="11"/>
    </row>
    <row r="801">
      <c r="A801" s="11"/>
    </row>
    <row r="802">
      <c r="A802" s="11"/>
    </row>
    <row r="803">
      <c r="A803" s="11"/>
    </row>
    <row r="804">
      <c r="A804" s="11"/>
    </row>
    <row r="805">
      <c r="A805" s="11"/>
    </row>
    <row r="806">
      <c r="A806" s="11"/>
    </row>
    <row r="807">
      <c r="A807" s="11"/>
    </row>
    <row r="808">
      <c r="A808" s="11"/>
    </row>
    <row r="809">
      <c r="A809" s="11"/>
    </row>
    <row r="810">
      <c r="A810" s="11"/>
    </row>
    <row r="811">
      <c r="A811" s="11"/>
    </row>
    <row r="812">
      <c r="A812" s="11"/>
    </row>
    <row r="813">
      <c r="A813" s="11"/>
    </row>
    <row r="814">
      <c r="A814" s="11"/>
    </row>
    <row r="815">
      <c r="A815" s="11"/>
    </row>
    <row r="816">
      <c r="A816" s="11"/>
    </row>
    <row r="817">
      <c r="A817" s="11"/>
    </row>
    <row r="818">
      <c r="A818" s="11"/>
    </row>
    <row r="819">
      <c r="A819" s="11"/>
    </row>
    <row r="820">
      <c r="A820" s="11"/>
    </row>
    <row r="821">
      <c r="A821" s="11"/>
    </row>
    <row r="822">
      <c r="A822" s="11"/>
    </row>
    <row r="823">
      <c r="A823" s="11"/>
    </row>
    <row r="824">
      <c r="A824" s="11"/>
    </row>
    <row r="825">
      <c r="A825" s="11"/>
    </row>
    <row r="826">
      <c r="A826" s="11"/>
    </row>
    <row r="827">
      <c r="A827" s="11"/>
    </row>
    <row r="828">
      <c r="A828" s="11"/>
    </row>
    <row r="829">
      <c r="A829" s="11"/>
    </row>
    <row r="830">
      <c r="A830" s="11"/>
    </row>
    <row r="831">
      <c r="A831" s="11"/>
    </row>
    <row r="832">
      <c r="A832" s="11"/>
    </row>
    <row r="833">
      <c r="A833" s="11"/>
    </row>
    <row r="834">
      <c r="A834" s="11"/>
    </row>
    <row r="835">
      <c r="A835" s="11"/>
    </row>
    <row r="836">
      <c r="A836" s="11"/>
    </row>
    <row r="837">
      <c r="A837" s="11"/>
    </row>
    <row r="838">
      <c r="A838" s="11"/>
    </row>
    <row r="839">
      <c r="A839" s="11"/>
    </row>
    <row r="840">
      <c r="A840" s="11"/>
    </row>
    <row r="841">
      <c r="A841" s="11"/>
    </row>
    <row r="842">
      <c r="A842" s="11"/>
    </row>
    <row r="843">
      <c r="A843" s="11"/>
    </row>
    <row r="844">
      <c r="A844" s="11"/>
    </row>
    <row r="845">
      <c r="A845" s="11"/>
    </row>
    <row r="846">
      <c r="A846" s="11"/>
    </row>
    <row r="847">
      <c r="A847" s="11"/>
    </row>
    <row r="848">
      <c r="A848" s="11"/>
    </row>
    <row r="849">
      <c r="A849" s="11"/>
    </row>
    <row r="850">
      <c r="A850" s="11"/>
    </row>
    <row r="851">
      <c r="A851" s="11"/>
    </row>
    <row r="852">
      <c r="A852" s="11"/>
    </row>
    <row r="853">
      <c r="A853" s="11"/>
    </row>
    <row r="854">
      <c r="A854" s="11"/>
    </row>
    <row r="855">
      <c r="A855" s="11"/>
    </row>
    <row r="856">
      <c r="A856" s="11"/>
    </row>
    <row r="857">
      <c r="A857" s="11"/>
    </row>
    <row r="858">
      <c r="A858" s="11"/>
    </row>
    <row r="859">
      <c r="A859" s="11"/>
    </row>
    <row r="860">
      <c r="A860" s="11"/>
    </row>
    <row r="861">
      <c r="A861" s="11"/>
    </row>
    <row r="862">
      <c r="A862" s="11"/>
    </row>
    <row r="863">
      <c r="A863" s="11"/>
    </row>
    <row r="864">
      <c r="A864" s="11"/>
    </row>
    <row r="865">
      <c r="A865" s="11"/>
    </row>
    <row r="866">
      <c r="A866" s="11"/>
    </row>
    <row r="867">
      <c r="A867" s="11"/>
    </row>
    <row r="868">
      <c r="A868" s="11"/>
    </row>
    <row r="869">
      <c r="A869" s="11"/>
    </row>
    <row r="870">
      <c r="A870" s="11"/>
    </row>
    <row r="871">
      <c r="A871" s="11"/>
    </row>
    <row r="872">
      <c r="A872" s="11"/>
    </row>
    <row r="873">
      <c r="A873" s="11"/>
    </row>
    <row r="874">
      <c r="A874" s="11"/>
    </row>
    <row r="875">
      <c r="A875" s="11"/>
    </row>
    <row r="876">
      <c r="A876" s="11"/>
    </row>
    <row r="877">
      <c r="A877" s="11"/>
    </row>
    <row r="878">
      <c r="A878" s="11"/>
    </row>
    <row r="879">
      <c r="A879" s="11"/>
    </row>
    <row r="880">
      <c r="A880" s="11"/>
    </row>
    <row r="881">
      <c r="A881" s="11"/>
    </row>
    <row r="882">
      <c r="A882" s="11"/>
    </row>
    <row r="883">
      <c r="A883" s="11"/>
    </row>
    <row r="884">
      <c r="A884" s="11"/>
    </row>
    <row r="885">
      <c r="A885" s="11"/>
    </row>
    <row r="886">
      <c r="A886" s="11"/>
    </row>
    <row r="887">
      <c r="A887" s="11"/>
    </row>
    <row r="888">
      <c r="A888" s="11"/>
    </row>
    <row r="889">
      <c r="A889" s="11"/>
    </row>
    <row r="890">
      <c r="A890" s="11"/>
    </row>
    <row r="891">
      <c r="A891" s="11"/>
    </row>
    <row r="892">
      <c r="A892" s="11"/>
    </row>
    <row r="893">
      <c r="A893" s="11"/>
    </row>
    <row r="894">
      <c r="A894" s="11"/>
    </row>
    <row r="895">
      <c r="A895" s="11"/>
    </row>
    <row r="896">
      <c r="A896" s="11"/>
    </row>
    <row r="897">
      <c r="A897" s="11"/>
    </row>
    <row r="898">
      <c r="A898" s="11"/>
    </row>
    <row r="899">
      <c r="A899" s="11"/>
    </row>
    <row r="900">
      <c r="A900" s="11"/>
    </row>
    <row r="901">
      <c r="A901" s="11"/>
    </row>
    <row r="902">
      <c r="A902" s="11"/>
    </row>
    <row r="903">
      <c r="A903" s="11"/>
    </row>
    <row r="904">
      <c r="A904" s="11"/>
    </row>
    <row r="905">
      <c r="A905" s="11"/>
    </row>
    <row r="906">
      <c r="A906" s="11"/>
    </row>
    <row r="907">
      <c r="A907" s="11"/>
    </row>
    <row r="908">
      <c r="A908" s="11"/>
    </row>
    <row r="909">
      <c r="A909" s="11"/>
    </row>
    <row r="910">
      <c r="A910" s="11"/>
    </row>
    <row r="911">
      <c r="A911" s="11"/>
    </row>
    <row r="912">
      <c r="A912" s="11"/>
    </row>
    <row r="913">
      <c r="A913" s="11"/>
    </row>
    <row r="914">
      <c r="A914" s="11"/>
    </row>
    <row r="915">
      <c r="A915" s="11"/>
    </row>
    <row r="916">
      <c r="A916" s="11"/>
    </row>
    <row r="917">
      <c r="A917" s="11"/>
    </row>
    <row r="918">
      <c r="A918" s="11"/>
    </row>
    <row r="919">
      <c r="A919" s="11"/>
    </row>
    <row r="920">
      <c r="A920" s="11"/>
    </row>
    <row r="921">
      <c r="A921" s="11"/>
    </row>
    <row r="922">
      <c r="A922" s="11"/>
    </row>
    <row r="923">
      <c r="A923" s="11"/>
    </row>
    <row r="924">
      <c r="A924" s="11"/>
    </row>
    <row r="925">
      <c r="A925" s="11"/>
    </row>
    <row r="926">
      <c r="A926" s="11"/>
    </row>
    <row r="927">
      <c r="A927" s="11"/>
    </row>
    <row r="928">
      <c r="A928" s="11"/>
    </row>
    <row r="929">
      <c r="A929" s="11"/>
    </row>
    <row r="930">
      <c r="A930" s="11"/>
    </row>
    <row r="931">
      <c r="A931" s="11"/>
    </row>
    <row r="932">
      <c r="A932" s="11"/>
    </row>
    <row r="933">
      <c r="A933" s="11"/>
    </row>
    <row r="934">
      <c r="A934" s="11"/>
    </row>
    <row r="935">
      <c r="A935" s="11"/>
    </row>
    <row r="936">
      <c r="A936" s="11"/>
    </row>
    <row r="937">
      <c r="A937" s="11"/>
    </row>
    <row r="938">
      <c r="A938" s="11"/>
    </row>
    <row r="939">
      <c r="A939" s="11"/>
    </row>
    <row r="940">
      <c r="A940" s="11"/>
    </row>
    <row r="941">
      <c r="A941" s="11"/>
    </row>
    <row r="942">
      <c r="A942" s="11"/>
    </row>
    <row r="943">
      <c r="A943" s="11"/>
    </row>
    <row r="944">
      <c r="A944" s="11"/>
    </row>
    <row r="945">
      <c r="A945" s="11"/>
    </row>
    <row r="946">
      <c r="A946" s="11"/>
    </row>
    <row r="947">
      <c r="A947" s="11"/>
    </row>
    <row r="948">
      <c r="A948" s="11"/>
    </row>
    <row r="949">
      <c r="A949" s="11"/>
    </row>
    <row r="950">
      <c r="A950" s="11"/>
    </row>
    <row r="951">
      <c r="A951" s="11"/>
    </row>
    <row r="952">
      <c r="A952" s="11"/>
    </row>
    <row r="953">
      <c r="A953" s="11"/>
    </row>
    <row r="954">
      <c r="A954" s="11"/>
    </row>
    <row r="955">
      <c r="A955" s="11"/>
    </row>
    <row r="956">
      <c r="A956" s="11"/>
    </row>
    <row r="957">
      <c r="A957" s="11"/>
    </row>
    <row r="958">
      <c r="A958" s="11"/>
    </row>
    <row r="959">
      <c r="A959" s="11"/>
    </row>
    <row r="960">
      <c r="A960" s="11"/>
    </row>
    <row r="961">
      <c r="A961" s="11"/>
    </row>
    <row r="962">
      <c r="A962" s="11"/>
    </row>
    <row r="963">
      <c r="A963" s="11"/>
    </row>
    <row r="964">
      <c r="A964" s="11"/>
    </row>
    <row r="965">
      <c r="A965" s="11"/>
    </row>
    <row r="966">
      <c r="A966" s="11"/>
    </row>
    <row r="967">
      <c r="A967" s="11"/>
    </row>
    <row r="968">
      <c r="A968" s="11"/>
    </row>
    <row r="969">
      <c r="A969" s="11"/>
    </row>
    <row r="970">
      <c r="A970" s="11"/>
    </row>
    <row r="971">
      <c r="A971" s="11"/>
    </row>
    <row r="972">
      <c r="A972" s="11"/>
    </row>
    <row r="973">
      <c r="A973" s="11"/>
    </row>
    <row r="974">
      <c r="A974" s="11"/>
    </row>
    <row r="975">
      <c r="A975" s="11"/>
    </row>
    <row r="976">
      <c r="A976" s="11"/>
    </row>
    <row r="977">
      <c r="A977" s="11"/>
    </row>
    <row r="978">
      <c r="A978" s="11"/>
    </row>
    <row r="979">
      <c r="A979" s="11"/>
    </row>
    <row r="980">
      <c r="A980" s="11"/>
    </row>
    <row r="981">
      <c r="A981" s="11"/>
    </row>
    <row r="982">
      <c r="A982" s="11"/>
    </row>
    <row r="983">
      <c r="A983" s="11"/>
    </row>
    <row r="984">
      <c r="A984" s="11"/>
    </row>
    <row r="985">
      <c r="A985" s="11"/>
    </row>
    <row r="986">
      <c r="A986" s="11"/>
    </row>
    <row r="987">
      <c r="A987" s="11"/>
    </row>
    <row r="988">
      <c r="A988" s="11"/>
    </row>
    <row r="989">
      <c r="A989" s="11"/>
    </row>
    <row r="990">
      <c r="A990" s="11"/>
    </row>
    <row r="991">
      <c r="A991" s="11"/>
    </row>
    <row r="992">
      <c r="A992" s="11"/>
    </row>
    <row r="993">
      <c r="A993" s="11"/>
    </row>
    <row r="994">
      <c r="A994" s="11"/>
    </row>
    <row r="995">
      <c r="A995" s="11"/>
    </row>
    <row r="996">
      <c r="A996" s="11"/>
    </row>
    <row r="997">
      <c r="A997" s="11"/>
    </row>
    <row r="998">
      <c r="A998" s="11"/>
    </row>
    <row r="999">
      <c r="A999" s="11"/>
    </row>
    <row r="1000">
      <c r="A1000" s="1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35.25"/>
  </cols>
  <sheetData>
    <row r="1">
      <c r="A1" s="13" t="s">
        <v>7</v>
      </c>
      <c r="B1" s="53" t="s">
        <v>6</v>
      </c>
      <c r="C1" s="13"/>
      <c r="D1" s="13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58" t="s">
        <v>411</v>
      </c>
      <c r="B2" s="59" t="s">
        <v>504</v>
      </c>
      <c r="C2" s="60"/>
      <c r="D2" s="17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58" t="s">
        <v>412</v>
      </c>
      <c r="B3" s="59" t="s">
        <v>505</v>
      </c>
      <c r="C3" s="60"/>
      <c r="D3" s="17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58" t="s">
        <v>506</v>
      </c>
      <c r="B4" s="59" t="s">
        <v>507</v>
      </c>
      <c r="C4" s="59"/>
      <c r="D4" s="17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58" t="s">
        <v>410</v>
      </c>
      <c r="B5" s="59" t="s">
        <v>508</v>
      </c>
      <c r="C5" s="60"/>
      <c r="D5" s="17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58" t="s">
        <v>409</v>
      </c>
      <c r="B6" s="59" t="s">
        <v>509</v>
      </c>
      <c r="C6" s="60"/>
      <c r="D6" s="17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17"/>
      <c r="B7" s="59"/>
      <c r="C7" s="60"/>
      <c r="D7" s="17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17"/>
      <c r="B8" s="59"/>
      <c r="C8" s="60"/>
      <c r="D8" s="17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17"/>
      <c r="B9" s="59"/>
      <c r="C9" s="60"/>
      <c r="D9" s="17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17"/>
      <c r="B10" s="59"/>
      <c r="C10" s="60"/>
      <c r="D10" s="17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17"/>
      <c r="B11" s="59"/>
      <c r="C11" s="60"/>
      <c r="D11" s="17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17"/>
      <c r="B12" s="59"/>
      <c r="C12" s="60"/>
      <c r="D12" s="17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17"/>
      <c r="B13" s="59"/>
      <c r="C13" s="60"/>
      <c r="D13" s="17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17"/>
      <c r="B14" s="59"/>
      <c r="C14" s="60"/>
      <c r="D14" s="17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17"/>
      <c r="B15" s="59"/>
      <c r="C15" s="60"/>
      <c r="D15" s="17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17"/>
      <c r="B16" s="59"/>
      <c r="C16" s="17"/>
      <c r="D16" s="17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60"/>
      <c r="B17" s="59"/>
      <c r="C17" s="17"/>
      <c r="D17" s="17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60"/>
      <c r="B18" s="59"/>
      <c r="C18" s="17"/>
      <c r="D18" s="17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60"/>
      <c r="B19" s="59"/>
      <c r="C19" s="17"/>
      <c r="D19" s="17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60"/>
      <c r="B20" s="59"/>
      <c r="C20" s="60"/>
      <c r="D20" s="17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60"/>
      <c r="B21" s="59"/>
      <c r="C21" s="60"/>
      <c r="D21" s="17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18"/>
      <c r="B22" s="61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18"/>
      <c r="B23" s="61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18"/>
      <c r="B24" s="61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18"/>
      <c r="B25" s="61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18"/>
      <c r="B26" s="61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18"/>
      <c r="B27" s="61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18"/>
      <c r="B28" s="61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18"/>
      <c r="B29" s="61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18"/>
      <c r="B30" s="61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18"/>
      <c r="B31" s="61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18"/>
      <c r="B32" s="61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18"/>
      <c r="B33" s="61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18"/>
      <c r="B34" s="61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18"/>
      <c r="B35" s="61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18"/>
      <c r="B36" s="61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18"/>
      <c r="B37" s="61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18"/>
      <c r="B38" s="61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18"/>
      <c r="B39" s="61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18"/>
      <c r="B40" s="61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18"/>
      <c r="B41" s="61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18"/>
      <c r="B42" s="61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18"/>
      <c r="B43" s="61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18"/>
      <c r="B44" s="61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18"/>
      <c r="B45" s="61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18"/>
      <c r="B46" s="61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18"/>
      <c r="B47" s="61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18"/>
      <c r="B48" s="61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18"/>
      <c r="B49" s="61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18"/>
      <c r="B50" s="61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18"/>
      <c r="B51" s="61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18"/>
      <c r="B52" s="61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18"/>
      <c r="B53" s="61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8"/>
      <c r="B54" s="61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8"/>
      <c r="B55" s="61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8"/>
      <c r="B56" s="61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8"/>
      <c r="B57" s="61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8"/>
      <c r="B58" s="61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18"/>
      <c r="B59" s="61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8"/>
      <c r="B60" s="61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8"/>
      <c r="B61" s="61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8"/>
      <c r="B62" s="61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8"/>
      <c r="B63" s="61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8"/>
      <c r="B64" s="61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8"/>
      <c r="B65" s="61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8"/>
      <c r="B66" s="61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8"/>
      <c r="B67" s="61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8"/>
      <c r="B68" s="61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8"/>
      <c r="B69" s="61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8"/>
      <c r="B70" s="61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8"/>
      <c r="B71" s="61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/>
      <c r="B72" s="61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/>
      <c r="B73" s="61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/>
      <c r="B74" s="61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/>
      <c r="B75" s="61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/>
      <c r="B76" s="61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/>
      <c r="B77" s="61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/>
      <c r="B78" s="61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/>
      <c r="B79" s="61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/>
      <c r="B80" s="61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/>
      <c r="B81" s="61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/>
      <c r="B82" s="61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/>
      <c r="B83" s="61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/>
      <c r="B84" s="61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/>
      <c r="B85" s="61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/>
      <c r="B86" s="61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/>
      <c r="B87" s="61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/>
      <c r="B88" s="61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/>
      <c r="B89" s="61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/>
      <c r="B90" s="61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/>
      <c r="B91" s="61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/>
      <c r="B92" s="61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/>
      <c r="B93" s="61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/>
      <c r="B94" s="61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/>
      <c r="B95" s="61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/>
      <c r="B96" s="61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/>
      <c r="B97" s="61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/>
      <c r="B98" s="61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/>
      <c r="B99" s="61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/>
      <c r="B100" s="61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/>
      <c r="B101" s="61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/>
      <c r="B102" s="61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/>
      <c r="B103" s="61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/>
      <c r="B104" s="61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/>
      <c r="B105" s="61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/>
      <c r="B106" s="61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/>
      <c r="B107" s="61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/>
      <c r="B108" s="61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/>
      <c r="B109" s="61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61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61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61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61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61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61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61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61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61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61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61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61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61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61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61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61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61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61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61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61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61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61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61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61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61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61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61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61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61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61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61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61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61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61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61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61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61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61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61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61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61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61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61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61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61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61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61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61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61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61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61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61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61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61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61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61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61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61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61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61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61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61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61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61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61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61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61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61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61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61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61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61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61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61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61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61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61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61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61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61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61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61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61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61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61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61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61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61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61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61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61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61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61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61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61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61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61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61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61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61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61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61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61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61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61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61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61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61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61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61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61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61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61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61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61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61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61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61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61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61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61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61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61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61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61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61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61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61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61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61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61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61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61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61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61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61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61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61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61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61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61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61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61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61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61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61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61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61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61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61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61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61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61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61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61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61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61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61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61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61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61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61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61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61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61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61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61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61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61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61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61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61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61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61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61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61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61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61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61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61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61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61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61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61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61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61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61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61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61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61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61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61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61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61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61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61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61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61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61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61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61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61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61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61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61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61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61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61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61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61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61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61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61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61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61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61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61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61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61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61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61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61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61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61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61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61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61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61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61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61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61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61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61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61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61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61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61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61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61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61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61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61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61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61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61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61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61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61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61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61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61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61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61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61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61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61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61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61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61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61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61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61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61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61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61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61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61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61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61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61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61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61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61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61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61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61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61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61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61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61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61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61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61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61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61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61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61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61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61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61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61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61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61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61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61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61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61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61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61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61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61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61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61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61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61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61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61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61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61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61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61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61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61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61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61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61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61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61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61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61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61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61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61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61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61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61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61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61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61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61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61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61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61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61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61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61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61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61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61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61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61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61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61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61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61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61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61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61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61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61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61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61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61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61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61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61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61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61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61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61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61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61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61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61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61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61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61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61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61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61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61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61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61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61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61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61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61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61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61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61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61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61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61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61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61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61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61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61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61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61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61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61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61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61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61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61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61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61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61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61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61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61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61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61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61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61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61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61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61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61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61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61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61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61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61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61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61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61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61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61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61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61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61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61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61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61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61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61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61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61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61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61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61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61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61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61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61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61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61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61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61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61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61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61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61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61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61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61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61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61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61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61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61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61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61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61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61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61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61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61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61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61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61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61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61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61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61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61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61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61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61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61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61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61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61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61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61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61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61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61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61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61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61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61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61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61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61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61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61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61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61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61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61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61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61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61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61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61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61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61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61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61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61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61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61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61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61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61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61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61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61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61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61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61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61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61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61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61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61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61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61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61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61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61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61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61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61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61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61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61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61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61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61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61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61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61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61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61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61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61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61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61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61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61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61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61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61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61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61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61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61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61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61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61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61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61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61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61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61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61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61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61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61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61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61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61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61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61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61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61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61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61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61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61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61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61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61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61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61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61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61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61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61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61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61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61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61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61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61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61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61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61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61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61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61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61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61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61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61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61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61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61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61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61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61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61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61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61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61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61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61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61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61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61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61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61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61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61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61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61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61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61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61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61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61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61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61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61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61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61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61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61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61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61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61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61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61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61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61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61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61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61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61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61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61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61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61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61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61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61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61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61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61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61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61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61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61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61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61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61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61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61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61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61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61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61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61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61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61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61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61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61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61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61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61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61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61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61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61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61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61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61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61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61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61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61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61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61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61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61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61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61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61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61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61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61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61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61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61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61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61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61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61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61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61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61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61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61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61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61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61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61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61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61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61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61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61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61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61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61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61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61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61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61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61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61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61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61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61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61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61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61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61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61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61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61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61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61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61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61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61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61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61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61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61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61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61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61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61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61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61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61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61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61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61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61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61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61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61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61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61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61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61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61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61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61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61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61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61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61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61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61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61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61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61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61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61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61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61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61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61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61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61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61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61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61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61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61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61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61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61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61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61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61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61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61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61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61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61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61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61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61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61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61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61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61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61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61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61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61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61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61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61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61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61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61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61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61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61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61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61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61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61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61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61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61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61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61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61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61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61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61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61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61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61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61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61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61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61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61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61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61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61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61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61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61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61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61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61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61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61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61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61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61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61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61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61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61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61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61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61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61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61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61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61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61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61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61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61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61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61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61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61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61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61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61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61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61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61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61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61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61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61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61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61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61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62"/>
      <c r="B996" s="63"/>
      <c r="C996" s="62"/>
      <c r="D996" s="62"/>
      <c r="E996" s="62"/>
      <c r="F996" s="62"/>
      <c r="G996" s="62"/>
      <c r="H996" s="62"/>
      <c r="I996" s="62"/>
      <c r="J996" s="62"/>
      <c r="K996" s="62"/>
      <c r="L996" s="62"/>
      <c r="M996" s="62"/>
      <c r="N996" s="62"/>
      <c r="O996" s="62"/>
      <c r="P996" s="62"/>
      <c r="Q996" s="62"/>
      <c r="R996" s="62"/>
      <c r="S996" s="62"/>
      <c r="T996" s="62"/>
      <c r="U996" s="62"/>
      <c r="V996" s="62"/>
      <c r="W996" s="62"/>
      <c r="X996" s="62"/>
      <c r="Y996" s="62"/>
      <c r="Z996" s="62"/>
    </row>
    <row r="997">
      <c r="A997" s="62"/>
      <c r="B997" s="63"/>
      <c r="C997" s="62"/>
      <c r="D997" s="62"/>
      <c r="E997" s="62"/>
      <c r="F997" s="62"/>
      <c r="G997" s="62"/>
      <c r="H997" s="62"/>
      <c r="I997" s="62"/>
      <c r="J997" s="62"/>
      <c r="K997" s="62"/>
      <c r="L997" s="62"/>
      <c r="M997" s="62"/>
      <c r="N997" s="62"/>
      <c r="O997" s="62"/>
      <c r="P997" s="62"/>
      <c r="Q997" s="62"/>
      <c r="R997" s="62"/>
      <c r="S997" s="62"/>
      <c r="T997" s="62"/>
      <c r="U997" s="62"/>
      <c r="V997" s="62"/>
      <c r="W997" s="62"/>
      <c r="X997" s="62"/>
      <c r="Y997" s="62"/>
      <c r="Z997" s="62"/>
    </row>
    <row r="998">
      <c r="A998" s="62"/>
      <c r="B998" s="63"/>
      <c r="C998" s="62"/>
      <c r="D998" s="62"/>
      <c r="E998" s="62"/>
      <c r="F998" s="62"/>
      <c r="G998" s="62"/>
      <c r="H998" s="62"/>
      <c r="I998" s="62"/>
      <c r="J998" s="62"/>
      <c r="K998" s="62"/>
      <c r="L998" s="62"/>
      <c r="M998" s="62"/>
      <c r="N998" s="62"/>
      <c r="O998" s="62"/>
      <c r="P998" s="62"/>
      <c r="Q998" s="62"/>
      <c r="R998" s="62"/>
      <c r="S998" s="62"/>
      <c r="T998" s="62"/>
      <c r="U998" s="62"/>
      <c r="V998" s="62"/>
      <c r="W998" s="62"/>
      <c r="X998" s="62"/>
      <c r="Y998" s="62"/>
      <c r="Z998" s="62"/>
    </row>
    <row r="999">
      <c r="A999" s="62"/>
      <c r="B999" s="63"/>
      <c r="C999" s="62"/>
      <c r="D999" s="62"/>
      <c r="E999" s="62"/>
      <c r="F999" s="62"/>
      <c r="G999" s="62"/>
      <c r="H999" s="62"/>
      <c r="I999" s="62"/>
      <c r="J999" s="62"/>
      <c r="K999" s="62"/>
      <c r="L999" s="62"/>
      <c r="M999" s="62"/>
      <c r="N999" s="62"/>
      <c r="O999" s="62"/>
      <c r="P999" s="62"/>
      <c r="Q999" s="62"/>
      <c r="R999" s="62"/>
      <c r="S999" s="62"/>
      <c r="T999" s="62"/>
      <c r="U999" s="62"/>
      <c r="V999" s="62"/>
      <c r="W999" s="62"/>
      <c r="X999" s="62"/>
      <c r="Y999" s="62"/>
      <c r="Z999" s="62"/>
    </row>
    <row r="1000">
      <c r="A1000" s="62"/>
      <c r="B1000" s="63"/>
      <c r="C1000" s="62"/>
      <c r="D1000" s="62"/>
      <c r="E1000" s="62"/>
      <c r="F1000" s="62"/>
      <c r="G1000" s="62"/>
      <c r="H1000" s="62"/>
      <c r="I1000" s="62"/>
      <c r="J1000" s="62"/>
      <c r="K1000" s="62"/>
      <c r="L1000" s="62"/>
      <c r="M1000" s="62"/>
      <c r="N1000" s="62"/>
      <c r="O1000" s="62"/>
      <c r="P1000" s="62"/>
      <c r="Q1000" s="62"/>
      <c r="R1000" s="62"/>
      <c r="S1000" s="62"/>
      <c r="T1000" s="62"/>
      <c r="U1000" s="62"/>
      <c r="V1000" s="62"/>
      <c r="W1000" s="62"/>
      <c r="X1000" s="62"/>
      <c r="Y1000" s="62"/>
      <c r="Z1000" s="6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75"/>
    <col customWidth="1" min="2" max="2" width="23.75"/>
    <col customWidth="1" min="4" max="4" width="41.25"/>
    <col customWidth="1" min="6" max="6" width="40.38"/>
    <col customWidth="1" min="8" max="8" width="42.0"/>
    <col customWidth="1" min="9" max="9" width="38.0"/>
  </cols>
  <sheetData>
    <row r="1">
      <c r="A1" s="41" t="s">
        <v>510</v>
      </c>
      <c r="B1" s="41" t="s">
        <v>511</v>
      </c>
      <c r="C1" s="41" t="s">
        <v>512</v>
      </c>
      <c r="D1" s="41" t="s">
        <v>418</v>
      </c>
      <c r="E1" s="41" t="s">
        <v>513</v>
      </c>
      <c r="F1" s="41" t="s">
        <v>514</v>
      </c>
      <c r="G1" s="41" t="s">
        <v>515</v>
      </c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</row>
    <row r="2">
      <c r="A2" s="64" t="s">
        <v>516</v>
      </c>
      <c r="B2" s="64">
        <v>8101.0</v>
      </c>
      <c r="C2" s="49" t="s">
        <v>440</v>
      </c>
      <c r="D2" s="65" t="str">
        <f t="array" ref="D2">XLOOKUP(C2, MachineCategoryMaster!C:C, MachineCategoryMaster!D:D, "", 0, 1)</f>
        <v>87328c6c-0185-4104-af3e-0d84330df236</v>
      </c>
      <c r="E2" s="65" t="s">
        <v>517</v>
      </c>
      <c r="F2" s="65" t="str">
        <f t="array" ref="F2">XLOOKUP(E2, TreadMaster!A:A, TreadMaster!E:E, "", 0, 1)</f>
        <v>52ae59b1-57b3-4523-b972-52d1b5355ce2</v>
      </c>
      <c r="G2" s="49"/>
      <c r="H2" s="66"/>
      <c r="I2" s="67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</row>
    <row r="3">
      <c r="A3" s="64" t="s">
        <v>518</v>
      </c>
      <c r="B3" s="64">
        <v>8102.0</v>
      </c>
      <c r="C3" s="49" t="s">
        <v>440</v>
      </c>
      <c r="D3" s="65" t="str">
        <f t="array" ref="D3">XLOOKUP(C3, MachineCategoryMaster!C:C, MachineCategoryMaster!D:D, "", 0, 1)</f>
        <v>87328c6c-0185-4104-af3e-0d84330df236</v>
      </c>
      <c r="E3" s="65" t="s">
        <v>517</v>
      </c>
      <c r="F3" s="65" t="str">
        <f t="array" ref="F3">XLOOKUP(E3, TreadMaster!A:A, TreadMaster!E:E, "", 0, 1)</f>
        <v>52ae59b1-57b3-4523-b972-52d1b5355ce2</v>
      </c>
      <c r="G3" s="48"/>
      <c r="H3" s="66"/>
      <c r="I3" s="67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</row>
    <row r="4">
      <c r="A4" s="64" t="s">
        <v>519</v>
      </c>
      <c r="B4" s="64">
        <v>8103.0</v>
      </c>
      <c r="C4" s="49" t="s">
        <v>440</v>
      </c>
      <c r="D4" s="65" t="str">
        <f t="array" ref="D4">XLOOKUP(C4, MachineCategoryMaster!C:C, MachineCategoryMaster!D:D, "", 0, 1)</f>
        <v>87328c6c-0185-4104-af3e-0d84330df236</v>
      </c>
      <c r="E4" s="65" t="s">
        <v>517</v>
      </c>
      <c r="F4" s="65" t="str">
        <f t="array" ref="F4">XLOOKUP(E4, TreadMaster!A:A, TreadMaster!E:E, "", 0, 1)</f>
        <v>52ae59b1-57b3-4523-b972-52d1b5355ce2</v>
      </c>
      <c r="G4" s="48"/>
      <c r="H4" s="66"/>
      <c r="I4" s="67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</row>
    <row r="5">
      <c r="A5" s="64" t="s">
        <v>520</v>
      </c>
      <c r="B5" s="64">
        <v>8104.0</v>
      </c>
      <c r="C5" s="49" t="s">
        <v>440</v>
      </c>
      <c r="D5" s="65" t="str">
        <f t="array" ref="D5">XLOOKUP(C5, MachineCategoryMaster!C:C, MachineCategoryMaster!D:D, "", 0, 1)</f>
        <v>87328c6c-0185-4104-af3e-0d84330df236</v>
      </c>
      <c r="E5" s="65" t="s">
        <v>517</v>
      </c>
      <c r="F5" s="65" t="str">
        <f t="array" ref="F5">XLOOKUP(E5, TreadMaster!A:A, TreadMaster!E:E, "", 0, 1)</f>
        <v>52ae59b1-57b3-4523-b972-52d1b5355ce2</v>
      </c>
      <c r="G5" s="48"/>
      <c r="H5" s="66"/>
      <c r="I5" s="67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</row>
    <row r="6">
      <c r="A6" s="64" t="s">
        <v>521</v>
      </c>
      <c r="B6" s="64">
        <v>8105.0</v>
      </c>
      <c r="C6" s="49" t="s">
        <v>440</v>
      </c>
      <c r="D6" s="65" t="str">
        <f t="array" ref="D6">XLOOKUP(C6, MachineCategoryMaster!C:C, MachineCategoryMaster!D:D, "", 0, 1)</f>
        <v>87328c6c-0185-4104-af3e-0d84330df236</v>
      </c>
      <c r="E6" s="65" t="s">
        <v>517</v>
      </c>
      <c r="F6" s="65" t="str">
        <f t="array" ref="F6">XLOOKUP(E6, TreadMaster!A:A, TreadMaster!E:E, "", 0, 1)</f>
        <v>52ae59b1-57b3-4523-b972-52d1b5355ce2</v>
      </c>
      <c r="G6" s="48"/>
      <c r="H6" s="66"/>
      <c r="I6" s="67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</row>
    <row r="7">
      <c r="A7" s="64" t="s">
        <v>522</v>
      </c>
      <c r="B7" s="64">
        <v>8106.0</v>
      </c>
      <c r="C7" s="49" t="s">
        <v>440</v>
      </c>
      <c r="D7" s="65" t="str">
        <f t="array" ref="D7">XLOOKUP(C7, MachineCategoryMaster!C:C, MachineCategoryMaster!D:D, "", 0, 1)</f>
        <v>87328c6c-0185-4104-af3e-0d84330df236</v>
      </c>
      <c r="E7" s="65" t="s">
        <v>517</v>
      </c>
      <c r="F7" s="65" t="str">
        <f t="array" ref="F7">XLOOKUP(E7, TreadMaster!A:A, TreadMaster!E:E, "", 0, 1)</f>
        <v>52ae59b1-57b3-4523-b972-52d1b5355ce2</v>
      </c>
      <c r="G7" s="48"/>
      <c r="H7" s="66"/>
      <c r="I7" s="67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</row>
    <row r="8">
      <c r="A8" s="64" t="s">
        <v>523</v>
      </c>
      <c r="B8" s="64">
        <v>8107.0</v>
      </c>
      <c r="C8" s="49" t="s">
        <v>440</v>
      </c>
      <c r="D8" s="65" t="str">
        <f t="array" ref="D8">XLOOKUP(C8, MachineCategoryMaster!C:C, MachineCategoryMaster!D:D, "", 0, 1)</f>
        <v>87328c6c-0185-4104-af3e-0d84330df236</v>
      </c>
      <c r="E8" s="65" t="s">
        <v>517</v>
      </c>
      <c r="F8" s="65" t="str">
        <f t="array" ref="F8">XLOOKUP(E8, TreadMaster!A:A, TreadMaster!E:E, "", 0, 1)</f>
        <v>52ae59b1-57b3-4523-b972-52d1b5355ce2</v>
      </c>
      <c r="G8" s="48"/>
      <c r="H8" s="66"/>
      <c r="I8" s="67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</row>
    <row r="9">
      <c r="A9" s="64" t="s">
        <v>524</v>
      </c>
      <c r="B9" s="64">
        <v>8108.0</v>
      </c>
      <c r="C9" s="49" t="s">
        <v>440</v>
      </c>
      <c r="D9" s="65" t="str">
        <f t="array" ref="D9">XLOOKUP(C9, MachineCategoryMaster!C:C, MachineCategoryMaster!D:D, "", 0, 1)</f>
        <v>87328c6c-0185-4104-af3e-0d84330df236</v>
      </c>
      <c r="E9" s="65" t="s">
        <v>517</v>
      </c>
      <c r="F9" s="65" t="str">
        <f t="array" ref="F9">XLOOKUP(E9, TreadMaster!A:A, TreadMaster!E:E, "", 0, 1)</f>
        <v>52ae59b1-57b3-4523-b972-52d1b5355ce2</v>
      </c>
      <c r="G9" s="48"/>
      <c r="H9" s="66"/>
      <c r="I9" s="67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</row>
    <row r="10">
      <c r="A10" s="64" t="s">
        <v>525</v>
      </c>
      <c r="B10" s="64">
        <v>8109.0</v>
      </c>
      <c r="C10" s="49" t="s">
        <v>440</v>
      </c>
      <c r="D10" s="65" t="str">
        <f t="array" ref="D10">XLOOKUP(C10, MachineCategoryMaster!C:C, MachineCategoryMaster!D:D, "", 0, 1)</f>
        <v>87328c6c-0185-4104-af3e-0d84330df236</v>
      </c>
      <c r="E10" s="65" t="s">
        <v>517</v>
      </c>
      <c r="F10" s="65" t="str">
        <f t="array" ref="F10">XLOOKUP(E10, TreadMaster!A:A, TreadMaster!E:E, "", 0, 1)</f>
        <v>52ae59b1-57b3-4523-b972-52d1b5355ce2</v>
      </c>
      <c r="G10" s="48"/>
      <c r="H10" s="66"/>
      <c r="I10" s="67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</row>
    <row r="11">
      <c r="A11" s="64" t="s">
        <v>526</v>
      </c>
      <c r="B11" s="64">
        <v>8110.0</v>
      </c>
      <c r="C11" s="49" t="s">
        <v>440</v>
      </c>
      <c r="D11" s="65" t="str">
        <f t="array" ref="D11">XLOOKUP(C11, MachineCategoryMaster!C:C, MachineCategoryMaster!D:D, "", 0, 1)</f>
        <v>87328c6c-0185-4104-af3e-0d84330df236</v>
      </c>
      <c r="E11" s="65" t="s">
        <v>517</v>
      </c>
      <c r="F11" s="65" t="str">
        <f t="array" ref="F11">XLOOKUP(E11, TreadMaster!A:A, TreadMaster!E:E, "", 0, 1)</f>
        <v>52ae59b1-57b3-4523-b972-52d1b5355ce2</v>
      </c>
      <c r="G11" s="48"/>
      <c r="H11" s="66"/>
      <c r="I11" s="67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</row>
    <row r="12">
      <c r="A12" s="64" t="s">
        <v>527</v>
      </c>
      <c r="B12" s="64">
        <v>8111.0</v>
      </c>
      <c r="C12" s="49" t="s">
        <v>440</v>
      </c>
      <c r="D12" s="65" t="str">
        <f t="array" ref="D12">XLOOKUP(C12, MachineCategoryMaster!C:C, MachineCategoryMaster!D:D, "", 0, 1)</f>
        <v>87328c6c-0185-4104-af3e-0d84330df236</v>
      </c>
      <c r="E12" s="65" t="s">
        <v>517</v>
      </c>
      <c r="F12" s="65" t="str">
        <f t="array" ref="F12">XLOOKUP(E12, TreadMaster!A:A, TreadMaster!E:E, "", 0, 1)</f>
        <v>52ae59b1-57b3-4523-b972-52d1b5355ce2</v>
      </c>
      <c r="G12" s="48"/>
      <c r="H12" s="66"/>
      <c r="I12" s="67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</row>
    <row r="13">
      <c r="A13" s="64" t="s">
        <v>528</v>
      </c>
      <c r="B13" s="64">
        <v>8112.0</v>
      </c>
      <c r="C13" s="49" t="s">
        <v>440</v>
      </c>
      <c r="D13" s="65" t="str">
        <f t="array" ref="D13">XLOOKUP(C13, MachineCategoryMaster!C:C, MachineCategoryMaster!D:D, "", 0, 1)</f>
        <v>87328c6c-0185-4104-af3e-0d84330df236</v>
      </c>
      <c r="E13" s="65" t="s">
        <v>517</v>
      </c>
      <c r="F13" s="65" t="str">
        <f t="array" ref="F13">XLOOKUP(E13, TreadMaster!A:A, TreadMaster!E:E, "", 0, 1)</f>
        <v>52ae59b1-57b3-4523-b972-52d1b5355ce2</v>
      </c>
      <c r="G13" s="48"/>
      <c r="H13" s="66"/>
      <c r="I13" s="67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</row>
    <row r="14">
      <c r="A14" s="64" t="s">
        <v>529</v>
      </c>
      <c r="B14" s="64">
        <v>8113.0</v>
      </c>
      <c r="C14" s="49" t="s">
        <v>440</v>
      </c>
      <c r="D14" s="65" t="str">
        <f t="array" ref="D14">XLOOKUP(C14, MachineCategoryMaster!C:C, MachineCategoryMaster!D:D, "", 0, 1)</f>
        <v>87328c6c-0185-4104-af3e-0d84330df236</v>
      </c>
      <c r="E14" s="65" t="s">
        <v>517</v>
      </c>
      <c r="F14" s="65" t="str">
        <f t="array" ref="F14">XLOOKUP(E14, TreadMaster!A:A, TreadMaster!E:E, "", 0, 1)</f>
        <v>52ae59b1-57b3-4523-b972-52d1b5355ce2</v>
      </c>
      <c r="G14" s="48"/>
      <c r="H14" s="66"/>
      <c r="I14" s="67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</row>
    <row r="15">
      <c r="A15" s="64" t="s">
        <v>530</v>
      </c>
      <c r="B15" s="64">
        <v>8114.0</v>
      </c>
      <c r="C15" s="49" t="s">
        <v>440</v>
      </c>
      <c r="D15" s="65" t="str">
        <f t="array" ref="D15">XLOOKUP(C15, MachineCategoryMaster!C:C, MachineCategoryMaster!D:D, "", 0, 1)</f>
        <v>87328c6c-0185-4104-af3e-0d84330df236</v>
      </c>
      <c r="E15" s="65" t="s">
        <v>517</v>
      </c>
      <c r="F15" s="65" t="str">
        <f t="array" ref="F15">XLOOKUP(E15, TreadMaster!A:A, TreadMaster!E:E, "", 0, 1)</f>
        <v>52ae59b1-57b3-4523-b972-52d1b5355ce2</v>
      </c>
      <c r="G15" s="48"/>
      <c r="H15" s="66"/>
      <c r="I15" s="67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</row>
    <row r="16">
      <c r="A16" s="64" t="s">
        <v>531</v>
      </c>
      <c r="B16" s="64">
        <v>8115.0</v>
      </c>
      <c r="C16" s="49" t="s">
        <v>440</v>
      </c>
      <c r="D16" s="65" t="str">
        <f t="array" ref="D16">XLOOKUP(C16, MachineCategoryMaster!C:C, MachineCategoryMaster!D:D, "", 0, 1)</f>
        <v>87328c6c-0185-4104-af3e-0d84330df236</v>
      </c>
      <c r="E16" s="65" t="s">
        <v>517</v>
      </c>
      <c r="F16" s="65" t="str">
        <f t="array" ref="F16">XLOOKUP(E16, TreadMaster!A:A, TreadMaster!E:E, "", 0, 1)</f>
        <v>52ae59b1-57b3-4523-b972-52d1b5355ce2</v>
      </c>
      <c r="G16" s="48"/>
      <c r="H16" s="66"/>
      <c r="I16" s="67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</row>
    <row r="17">
      <c r="A17" s="64" t="s">
        <v>532</v>
      </c>
      <c r="B17" s="64">
        <v>8116.0</v>
      </c>
      <c r="C17" s="49" t="s">
        <v>440</v>
      </c>
      <c r="D17" s="65" t="str">
        <f t="array" ref="D17">XLOOKUP(C17, MachineCategoryMaster!C:C, MachineCategoryMaster!D:D, "", 0, 1)</f>
        <v>87328c6c-0185-4104-af3e-0d84330df236</v>
      </c>
      <c r="E17" s="65" t="s">
        <v>517</v>
      </c>
      <c r="F17" s="65" t="str">
        <f t="array" ref="F17">XLOOKUP(E17, TreadMaster!A:A, TreadMaster!E:E, "", 0, 1)</f>
        <v>52ae59b1-57b3-4523-b972-52d1b5355ce2</v>
      </c>
      <c r="G17" s="48"/>
      <c r="H17" s="66"/>
      <c r="I17" s="67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</row>
    <row r="18">
      <c r="A18" s="64" t="s">
        <v>533</v>
      </c>
      <c r="B18" s="64">
        <v>8117.0</v>
      </c>
      <c r="C18" s="49" t="s">
        <v>440</v>
      </c>
      <c r="D18" s="65" t="str">
        <f t="array" ref="D18">XLOOKUP(C18, MachineCategoryMaster!C:C, MachineCategoryMaster!D:D, "", 0, 1)</f>
        <v>87328c6c-0185-4104-af3e-0d84330df236</v>
      </c>
      <c r="E18" s="65" t="s">
        <v>517</v>
      </c>
      <c r="F18" s="65" t="str">
        <f t="array" ref="F18">XLOOKUP(E18, TreadMaster!A:A, TreadMaster!E:E, "", 0, 1)</f>
        <v>52ae59b1-57b3-4523-b972-52d1b5355ce2</v>
      </c>
      <c r="G18" s="48"/>
      <c r="H18" s="66"/>
      <c r="I18" s="67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</row>
    <row r="19">
      <c r="A19" s="64" t="s">
        <v>534</v>
      </c>
      <c r="B19" s="64">
        <v>8118.0</v>
      </c>
      <c r="C19" s="49" t="s">
        <v>440</v>
      </c>
      <c r="D19" s="65" t="str">
        <f t="array" ref="D19">XLOOKUP(C19, MachineCategoryMaster!C:C, MachineCategoryMaster!D:D, "", 0, 1)</f>
        <v>87328c6c-0185-4104-af3e-0d84330df236</v>
      </c>
      <c r="E19" s="65" t="s">
        <v>517</v>
      </c>
      <c r="F19" s="65" t="str">
        <f t="array" ref="F19">XLOOKUP(E19, TreadMaster!A:A, TreadMaster!E:E, "", 0, 1)</f>
        <v>52ae59b1-57b3-4523-b972-52d1b5355ce2</v>
      </c>
      <c r="G19" s="48"/>
      <c r="H19" s="66"/>
      <c r="I19" s="67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</row>
    <row r="20">
      <c r="A20" s="64" t="s">
        <v>535</v>
      </c>
      <c r="B20" s="64">
        <v>8119.0</v>
      </c>
      <c r="C20" s="49" t="s">
        <v>440</v>
      </c>
      <c r="D20" s="65" t="str">
        <f t="array" ref="D20">XLOOKUP(C20, MachineCategoryMaster!C:C, MachineCategoryMaster!D:D, "", 0, 1)</f>
        <v>87328c6c-0185-4104-af3e-0d84330df236</v>
      </c>
      <c r="E20" s="65" t="s">
        <v>517</v>
      </c>
      <c r="F20" s="65" t="str">
        <f t="array" ref="F20">XLOOKUP(E20, TreadMaster!A:A, TreadMaster!E:E, "", 0, 1)</f>
        <v>52ae59b1-57b3-4523-b972-52d1b5355ce2</v>
      </c>
      <c r="G20" s="48"/>
      <c r="H20" s="66"/>
      <c r="I20" s="67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</row>
    <row r="21">
      <c r="A21" s="64" t="s">
        <v>536</v>
      </c>
      <c r="B21" s="64">
        <v>8120.0</v>
      </c>
      <c r="C21" s="49" t="s">
        <v>440</v>
      </c>
      <c r="D21" s="65" t="str">
        <f t="array" ref="D21">XLOOKUP(C21, MachineCategoryMaster!C:C, MachineCategoryMaster!D:D, "", 0, 1)</f>
        <v>87328c6c-0185-4104-af3e-0d84330df236</v>
      </c>
      <c r="E21" s="65" t="s">
        <v>517</v>
      </c>
      <c r="F21" s="65" t="str">
        <f t="array" ref="F21">XLOOKUP(E21, TreadMaster!A:A, TreadMaster!E:E, "", 0, 1)</f>
        <v>52ae59b1-57b3-4523-b972-52d1b5355ce2</v>
      </c>
      <c r="G21" s="48"/>
      <c r="H21" s="66"/>
      <c r="I21" s="67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</row>
    <row r="22">
      <c r="A22" s="64" t="s">
        <v>537</v>
      </c>
      <c r="B22" s="64">
        <v>8121.0</v>
      </c>
      <c r="C22" s="49" t="s">
        <v>440</v>
      </c>
      <c r="D22" s="65" t="str">
        <f t="array" ref="D22">XLOOKUP(C22, MachineCategoryMaster!C:C, MachineCategoryMaster!D:D, "", 0, 1)</f>
        <v>87328c6c-0185-4104-af3e-0d84330df236</v>
      </c>
      <c r="E22" s="65" t="s">
        <v>517</v>
      </c>
      <c r="F22" s="65" t="str">
        <f t="array" ref="F22">XLOOKUP(E22, TreadMaster!A:A, TreadMaster!E:E, "", 0, 1)</f>
        <v>52ae59b1-57b3-4523-b972-52d1b5355ce2</v>
      </c>
      <c r="G22" s="48"/>
      <c r="H22" s="66"/>
      <c r="I22" s="67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</row>
    <row r="23">
      <c r="A23" s="64" t="s">
        <v>538</v>
      </c>
      <c r="B23" s="64">
        <v>8122.0</v>
      </c>
      <c r="C23" s="49" t="s">
        <v>440</v>
      </c>
      <c r="D23" s="65" t="str">
        <f t="array" ref="D23">XLOOKUP(C23, MachineCategoryMaster!C:C, MachineCategoryMaster!D:D, "", 0, 1)</f>
        <v>87328c6c-0185-4104-af3e-0d84330df236</v>
      </c>
      <c r="E23" s="65" t="s">
        <v>517</v>
      </c>
      <c r="F23" s="65" t="str">
        <f t="array" ref="F23">XLOOKUP(E23, TreadMaster!A:A, TreadMaster!E:E, "", 0, 1)</f>
        <v>52ae59b1-57b3-4523-b972-52d1b5355ce2</v>
      </c>
      <c r="G23" s="48"/>
      <c r="H23" s="66"/>
      <c r="I23" s="67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</row>
    <row r="24">
      <c r="A24" s="64" t="s">
        <v>539</v>
      </c>
      <c r="B24" s="64">
        <v>8123.0</v>
      </c>
      <c r="C24" s="49" t="s">
        <v>440</v>
      </c>
      <c r="D24" s="65" t="str">
        <f t="array" ref="D24">XLOOKUP(C24, MachineCategoryMaster!C:C, MachineCategoryMaster!D:D, "", 0, 1)</f>
        <v>87328c6c-0185-4104-af3e-0d84330df236</v>
      </c>
      <c r="E24" s="65" t="s">
        <v>517</v>
      </c>
      <c r="F24" s="65" t="str">
        <f t="array" ref="F24">XLOOKUP(E24, TreadMaster!A:A, TreadMaster!E:E, "", 0, 1)</f>
        <v>52ae59b1-57b3-4523-b972-52d1b5355ce2</v>
      </c>
      <c r="G24" s="48"/>
      <c r="H24" s="66"/>
      <c r="I24" s="67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</row>
    <row r="25">
      <c r="A25" s="64" t="s">
        <v>540</v>
      </c>
      <c r="B25" s="64">
        <v>8124.0</v>
      </c>
      <c r="C25" s="49" t="s">
        <v>440</v>
      </c>
      <c r="D25" s="65" t="str">
        <f t="array" ref="D25">XLOOKUP(C25, MachineCategoryMaster!C:C, MachineCategoryMaster!D:D, "", 0, 1)</f>
        <v>87328c6c-0185-4104-af3e-0d84330df236</v>
      </c>
      <c r="E25" s="65" t="s">
        <v>517</v>
      </c>
      <c r="F25" s="65" t="str">
        <f t="array" ref="F25">XLOOKUP(E25, TreadMaster!A:A, TreadMaster!E:E, "", 0, 1)</f>
        <v>52ae59b1-57b3-4523-b972-52d1b5355ce2</v>
      </c>
      <c r="G25" s="48"/>
      <c r="H25" s="66"/>
      <c r="I25" s="67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</row>
    <row r="26">
      <c r="A26" s="64" t="s">
        <v>541</v>
      </c>
      <c r="B26" s="64">
        <v>8125.0</v>
      </c>
      <c r="C26" s="49" t="s">
        <v>440</v>
      </c>
      <c r="D26" s="65" t="str">
        <f t="array" ref="D26">XLOOKUP(C26, MachineCategoryMaster!C:C, MachineCategoryMaster!D:D, "", 0, 1)</f>
        <v>87328c6c-0185-4104-af3e-0d84330df236</v>
      </c>
      <c r="E26" s="65" t="s">
        <v>517</v>
      </c>
      <c r="F26" s="65" t="str">
        <f t="array" ref="F26">XLOOKUP(E26, TreadMaster!A:A, TreadMaster!E:E, "", 0, 1)</f>
        <v>52ae59b1-57b3-4523-b972-52d1b5355ce2</v>
      </c>
      <c r="G26" s="48"/>
      <c r="H26" s="66"/>
      <c r="I26" s="67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</row>
    <row r="27">
      <c r="A27" s="64" t="s">
        <v>542</v>
      </c>
      <c r="B27" s="64">
        <v>8126.0</v>
      </c>
      <c r="C27" s="49" t="s">
        <v>440</v>
      </c>
      <c r="D27" s="65" t="str">
        <f t="array" ref="D27">XLOOKUP(C27, MachineCategoryMaster!C:C, MachineCategoryMaster!D:D, "", 0, 1)</f>
        <v>87328c6c-0185-4104-af3e-0d84330df236</v>
      </c>
      <c r="E27" s="65" t="s">
        <v>517</v>
      </c>
      <c r="F27" s="65" t="str">
        <f t="array" ref="F27">XLOOKUP(E27, TreadMaster!A:A, TreadMaster!E:E, "", 0, 1)</f>
        <v>52ae59b1-57b3-4523-b972-52d1b5355ce2</v>
      </c>
      <c r="G27" s="48"/>
      <c r="H27" s="66"/>
      <c r="I27" s="67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</row>
    <row r="28">
      <c r="A28" s="64" t="s">
        <v>543</v>
      </c>
      <c r="B28" s="64">
        <v>8127.0</v>
      </c>
      <c r="C28" s="49" t="s">
        <v>440</v>
      </c>
      <c r="D28" s="65" t="str">
        <f t="array" ref="D28">XLOOKUP(C28, MachineCategoryMaster!C:C, MachineCategoryMaster!D:D, "", 0, 1)</f>
        <v>87328c6c-0185-4104-af3e-0d84330df236</v>
      </c>
      <c r="E28" s="65" t="s">
        <v>517</v>
      </c>
      <c r="F28" s="65" t="str">
        <f t="array" ref="F28">XLOOKUP(E28, TreadMaster!A:A, TreadMaster!E:E, "", 0, 1)</f>
        <v>52ae59b1-57b3-4523-b972-52d1b5355ce2</v>
      </c>
      <c r="G28" s="48"/>
      <c r="H28" s="66"/>
      <c r="I28" s="67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</row>
    <row r="29">
      <c r="A29" s="64" t="s">
        <v>544</v>
      </c>
      <c r="B29" s="64">
        <v>8128.0</v>
      </c>
      <c r="C29" s="49" t="s">
        <v>440</v>
      </c>
      <c r="D29" s="65" t="str">
        <f t="array" ref="D29">XLOOKUP(C29, MachineCategoryMaster!C:C, MachineCategoryMaster!D:D, "", 0, 1)</f>
        <v>87328c6c-0185-4104-af3e-0d84330df236</v>
      </c>
      <c r="E29" s="65" t="s">
        <v>517</v>
      </c>
      <c r="F29" s="65" t="str">
        <f t="array" ref="F29">XLOOKUP(E29, TreadMaster!A:A, TreadMaster!E:E, "", 0, 1)</f>
        <v>52ae59b1-57b3-4523-b972-52d1b5355ce2</v>
      </c>
      <c r="G29" s="48"/>
      <c r="H29" s="66"/>
      <c r="I29" s="67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</row>
    <row r="30">
      <c r="A30" s="64" t="s">
        <v>545</v>
      </c>
      <c r="B30" s="64">
        <v>8129.0</v>
      </c>
      <c r="C30" s="49" t="s">
        <v>440</v>
      </c>
      <c r="D30" s="65" t="str">
        <f t="array" ref="D30">XLOOKUP(C30, MachineCategoryMaster!C:C, MachineCategoryMaster!D:D, "", 0, 1)</f>
        <v>87328c6c-0185-4104-af3e-0d84330df236</v>
      </c>
      <c r="E30" s="65" t="s">
        <v>517</v>
      </c>
      <c r="F30" s="65" t="str">
        <f t="array" ref="F30">XLOOKUP(E30, TreadMaster!A:A, TreadMaster!E:E, "", 0, 1)</f>
        <v>52ae59b1-57b3-4523-b972-52d1b5355ce2</v>
      </c>
      <c r="G30" s="48"/>
      <c r="H30" s="66"/>
      <c r="I30" s="6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</row>
    <row r="31">
      <c r="A31" s="64" t="s">
        <v>546</v>
      </c>
      <c r="B31" s="64">
        <v>8130.0</v>
      </c>
      <c r="C31" s="49" t="s">
        <v>440</v>
      </c>
      <c r="D31" s="65" t="str">
        <f t="array" ref="D31">XLOOKUP(C31, MachineCategoryMaster!C:C, MachineCategoryMaster!D:D, "", 0, 1)</f>
        <v>87328c6c-0185-4104-af3e-0d84330df236</v>
      </c>
      <c r="E31" s="65" t="s">
        <v>517</v>
      </c>
      <c r="F31" s="65" t="str">
        <f t="array" ref="F31">XLOOKUP(E31, TreadMaster!A:A, TreadMaster!E:E, "", 0, 1)</f>
        <v>52ae59b1-57b3-4523-b972-52d1b5355ce2</v>
      </c>
      <c r="G31" s="48"/>
      <c r="H31" s="66"/>
      <c r="I31" s="67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</row>
    <row r="32">
      <c r="A32" s="64" t="s">
        <v>547</v>
      </c>
      <c r="B32" s="64">
        <v>8131.0</v>
      </c>
      <c r="C32" s="49" t="s">
        <v>440</v>
      </c>
      <c r="D32" s="65" t="str">
        <f t="array" ref="D32">XLOOKUP(C32, MachineCategoryMaster!C:C, MachineCategoryMaster!D:D, "", 0, 1)</f>
        <v>87328c6c-0185-4104-af3e-0d84330df236</v>
      </c>
      <c r="E32" s="65" t="s">
        <v>517</v>
      </c>
      <c r="F32" s="65" t="str">
        <f t="array" ref="F32">XLOOKUP(E32, TreadMaster!A:A, TreadMaster!E:E, "", 0, 1)</f>
        <v>52ae59b1-57b3-4523-b972-52d1b5355ce2</v>
      </c>
      <c r="G32" s="48"/>
      <c r="H32" s="66"/>
      <c r="I32" s="67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</row>
    <row r="33">
      <c r="A33" s="64" t="s">
        <v>548</v>
      </c>
      <c r="B33" s="64">
        <v>8132.0</v>
      </c>
      <c r="C33" s="49" t="s">
        <v>440</v>
      </c>
      <c r="D33" s="65" t="str">
        <f t="array" ref="D33">XLOOKUP(C33, MachineCategoryMaster!C:C, MachineCategoryMaster!D:D, "", 0, 1)</f>
        <v>87328c6c-0185-4104-af3e-0d84330df236</v>
      </c>
      <c r="E33" s="65" t="s">
        <v>517</v>
      </c>
      <c r="F33" s="65" t="str">
        <f t="array" ref="F33">XLOOKUP(E33, TreadMaster!A:A, TreadMaster!E:E, "", 0, 1)</f>
        <v>52ae59b1-57b3-4523-b972-52d1b5355ce2</v>
      </c>
      <c r="G33" s="48"/>
      <c r="H33" s="66"/>
      <c r="I33" s="67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</row>
    <row r="34">
      <c r="A34" s="64" t="s">
        <v>549</v>
      </c>
      <c r="B34" s="64">
        <v>8133.0</v>
      </c>
      <c r="C34" s="49" t="s">
        <v>440</v>
      </c>
      <c r="D34" s="65" t="str">
        <f t="array" ref="D34">XLOOKUP(C34, MachineCategoryMaster!C:C, MachineCategoryMaster!D:D, "", 0, 1)</f>
        <v>87328c6c-0185-4104-af3e-0d84330df236</v>
      </c>
      <c r="E34" s="65" t="s">
        <v>517</v>
      </c>
      <c r="F34" s="65" t="str">
        <f t="array" ref="F34">XLOOKUP(E34, TreadMaster!A:A, TreadMaster!E:E, "", 0, 1)</f>
        <v>52ae59b1-57b3-4523-b972-52d1b5355ce2</v>
      </c>
      <c r="G34" s="48"/>
      <c r="H34" s="66"/>
      <c r="I34" s="67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</row>
    <row r="35">
      <c r="A35" s="64" t="s">
        <v>550</v>
      </c>
      <c r="B35" s="64">
        <v>8134.0</v>
      </c>
      <c r="C35" s="49" t="s">
        <v>440</v>
      </c>
      <c r="D35" s="65" t="str">
        <f t="array" ref="D35">XLOOKUP(C35, MachineCategoryMaster!C:C, MachineCategoryMaster!D:D, "", 0, 1)</f>
        <v>87328c6c-0185-4104-af3e-0d84330df236</v>
      </c>
      <c r="E35" s="65" t="s">
        <v>517</v>
      </c>
      <c r="F35" s="65" t="str">
        <f t="array" ref="F35">XLOOKUP(E35, TreadMaster!A:A, TreadMaster!E:E, "", 0, 1)</f>
        <v>52ae59b1-57b3-4523-b972-52d1b5355ce2</v>
      </c>
      <c r="G35" s="48"/>
      <c r="H35" s="66"/>
      <c r="I35" s="67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</row>
    <row r="36">
      <c r="A36" s="64" t="s">
        <v>551</v>
      </c>
      <c r="B36" s="64">
        <v>8135.0</v>
      </c>
      <c r="C36" s="49" t="s">
        <v>440</v>
      </c>
      <c r="D36" s="65" t="str">
        <f t="array" ref="D36">XLOOKUP(C36, MachineCategoryMaster!C:C, MachineCategoryMaster!D:D, "", 0, 1)</f>
        <v>87328c6c-0185-4104-af3e-0d84330df236</v>
      </c>
      <c r="E36" s="65" t="s">
        <v>517</v>
      </c>
      <c r="F36" s="65" t="str">
        <f t="array" ref="F36">XLOOKUP(E36, TreadMaster!A:A, TreadMaster!E:E, "", 0, 1)</f>
        <v>52ae59b1-57b3-4523-b972-52d1b5355ce2</v>
      </c>
      <c r="G36" s="48"/>
      <c r="H36" s="66"/>
      <c r="I36" s="67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</row>
    <row r="37">
      <c r="A37" s="64" t="s">
        <v>552</v>
      </c>
      <c r="B37" s="64">
        <v>8136.0</v>
      </c>
      <c r="C37" s="49" t="s">
        <v>440</v>
      </c>
      <c r="D37" s="65" t="str">
        <f t="array" ref="D37">XLOOKUP(C37, MachineCategoryMaster!C:C, MachineCategoryMaster!D:D, "", 0, 1)</f>
        <v>87328c6c-0185-4104-af3e-0d84330df236</v>
      </c>
      <c r="E37" s="65" t="s">
        <v>517</v>
      </c>
      <c r="F37" s="65" t="str">
        <f t="array" ref="F37">XLOOKUP(E37, TreadMaster!A:A, TreadMaster!E:E, "", 0, 1)</f>
        <v>52ae59b1-57b3-4523-b972-52d1b5355ce2</v>
      </c>
      <c r="G37" s="48"/>
      <c r="H37" s="66"/>
      <c r="I37" s="67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</row>
    <row r="38">
      <c r="A38" s="64" t="s">
        <v>553</v>
      </c>
      <c r="B38" s="64">
        <v>8137.0</v>
      </c>
      <c r="C38" s="49" t="s">
        <v>440</v>
      </c>
      <c r="D38" s="65" t="str">
        <f t="array" ref="D38">XLOOKUP(C38, MachineCategoryMaster!C:C, MachineCategoryMaster!D:D, "", 0, 1)</f>
        <v>87328c6c-0185-4104-af3e-0d84330df236</v>
      </c>
      <c r="E38" s="65" t="s">
        <v>517</v>
      </c>
      <c r="F38" s="65" t="str">
        <f t="array" ref="F38">XLOOKUP(E38, TreadMaster!A:A, TreadMaster!E:E, "", 0, 1)</f>
        <v>52ae59b1-57b3-4523-b972-52d1b5355ce2</v>
      </c>
      <c r="G38" s="48"/>
      <c r="H38" s="66"/>
      <c r="I38" s="67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</row>
    <row r="39">
      <c r="A39" s="64" t="s">
        <v>554</v>
      </c>
      <c r="B39" s="64">
        <v>8138.0</v>
      </c>
      <c r="C39" s="49" t="s">
        <v>440</v>
      </c>
      <c r="D39" s="65" t="str">
        <f t="array" ref="D39">XLOOKUP(C39, MachineCategoryMaster!C:C, MachineCategoryMaster!D:D, "", 0, 1)</f>
        <v>87328c6c-0185-4104-af3e-0d84330df236</v>
      </c>
      <c r="E39" s="65" t="s">
        <v>517</v>
      </c>
      <c r="F39" s="65" t="str">
        <f t="array" ref="F39">XLOOKUP(E39, TreadMaster!A:A, TreadMaster!E:E, "", 0, 1)</f>
        <v>52ae59b1-57b3-4523-b972-52d1b5355ce2</v>
      </c>
      <c r="G39" s="48"/>
      <c r="H39" s="66"/>
      <c r="I39" s="67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</row>
    <row r="40">
      <c r="A40" s="64" t="s">
        <v>555</v>
      </c>
      <c r="B40" s="64">
        <v>8139.0</v>
      </c>
      <c r="C40" s="49" t="s">
        <v>440</v>
      </c>
      <c r="D40" s="65" t="str">
        <f t="array" ref="D40">XLOOKUP(C40, MachineCategoryMaster!C:C, MachineCategoryMaster!D:D, "", 0, 1)</f>
        <v>87328c6c-0185-4104-af3e-0d84330df236</v>
      </c>
      <c r="E40" s="65" t="s">
        <v>517</v>
      </c>
      <c r="F40" s="65" t="str">
        <f t="array" ref="F40">XLOOKUP(E40, TreadMaster!A:A, TreadMaster!E:E, "", 0, 1)</f>
        <v>52ae59b1-57b3-4523-b972-52d1b5355ce2</v>
      </c>
      <c r="G40" s="48"/>
      <c r="H40" s="66"/>
      <c r="I40" s="67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</row>
    <row r="41">
      <c r="A41" s="64" t="s">
        <v>556</v>
      </c>
      <c r="B41" s="64">
        <v>8140.0</v>
      </c>
      <c r="C41" s="49" t="s">
        <v>440</v>
      </c>
      <c r="D41" s="65" t="str">
        <f t="array" ref="D41">XLOOKUP(C41, MachineCategoryMaster!C:C, MachineCategoryMaster!D:D, "", 0, 1)</f>
        <v>87328c6c-0185-4104-af3e-0d84330df236</v>
      </c>
      <c r="E41" s="65" t="s">
        <v>517</v>
      </c>
      <c r="F41" s="65" t="str">
        <f t="array" ref="F41">XLOOKUP(E41, TreadMaster!A:A, TreadMaster!E:E, "", 0, 1)</f>
        <v>52ae59b1-57b3-4523-b972-52d1b5355ce2</v>
      </c>
      <c r="G41" s="48"/>
      <c r="H41" s="66"/>
      <c r="I41" s="67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</row>
    <row r="42">
      <c r="A42" s="64" t="s">
        <v>557</v>
      </c>
      <c r="B42" s="64">
        <v>8141.0</v>
      </c>
      <c r="C42" s="49" t="s">
        <v>440</v>
      </c>
      <c r="D42" s="65" t="str">
        <f t="array" ref="D42">XLOOKUP(C42, MachineCategoryMaster!C:C, MachineCategoryMaster!D:D, "", 0, 1)</f>
        <v>87328c6c-0185-4104-af3e-0d84330df236</v>
      </c>
      <c r="E42" s="65" t="s">
        <v>517</v>
      </c>
      <c r="F42" s="65" t="str">
        <f t="array" ref="F42">XLOOKUP(E42, TreadMaster!A:A, TreadMaster!E:E, "", 0, 1)</f>
        <v>52ae59b1-57b3-4523-b972-52d1b5355ce2</v>
      </c>
      <c r="G42" s="48"/>
      <c r="H42" s="66"/>
      <c r="I42" s="67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</row>
    <row r="43">
      <c r="A43" s="64" t="s">
        <v>558</v>
      </c>
      <c r="B43" s="64">
        <v>8142.0</v>
      </c>
      <c r="C43" s="49" t="s">
        <v>440</v>
      </c>
      <c r="D43" s="65" t="str">
        <f t="array" ref="D43">XLOOKUP(C43, MachineCategoryMaster!C:C, MachineCategoryMaster!D:D, "", 0, 1)</f>
        <v>87328c6c-0185-4104-af3e-0d84330df236</v>
      </c>
      <c r="E43" s="65" t="s">
        <v>517</v>
      </c>
      <c r="F43" s="65" t="str">
        <f t="array" ref="F43">XLOOKUP(E43, TreadMaster!A:A, TreadMaster!E:E, "", 0, 1)</f>
        <v>52ae59b1-57b3-4523-b972-52d1b5355ce2</v>
      </c>
      <c r="G43" s="48"/>
      <c r="H43" s="66"/>
      <c r="I43" s="67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</row>
    <row r="44">
      <c r="A44" s="64" t="s">
        <v>559</v>
      </c>
      <c r="B44" s="64">
        <v>8143.0</v>
      </c>
      <c r="C44" s="49" t="s">
        <v>440</v>
      </c>
      <c r="D44" s="65" t="str">
        <f t="array" ref="D44">XLOOKUP(C44, MachineCategoryMaster!C:C, MachineCategoryMaster!D:D, "", 0, 1)</f>
        <v>87328c6c-0185-4104-af3e-0d84330df236</v>
      </c>
      <c r="E44" s="65" t="s">
        <v>517</v>
      </c>
      <c r="F44" s="65" t="str">
        <f t="array" ref="F44">XLOOKUP(E44, TreadMaster!A:A, TreadMaster!E:E, "", 0, 1)</f>
        <v>52ae59b1-57b3-4523-b972-52d1b5355ce2</v>
      </c>
      <c r="G44" s="48"/>
      <c r="H44" s="66"/>
      <c r="I44" s="67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</row>
    <row r="45">
      <c r="A45" s="64" t="s">
        <v>560</v>
      </c>
      <c r="B45" s="64">
        <v>8144.0</v>
      </c>
      <c r="C45" s="49" t="s">
        <v>440</v>
      </c>
      <c r="D45" s="65" t="str">
        <f t="array" ref="D45">XLOOKUP(C45, MachineCategoryMaster!C:C, MachineCategoryMaster!D:D, "", 0, 1)</f>
        <v>87328c6c-0185-4104-af3e-0d84330df236</v>
      </c>
      <c r="E45" s="65" t="s">
        <v>517</v>
      </c>
      <c r="F45" s="65" t="str">
        <f t="array" ref="F45">XLOOKUP(E45, TreadMaster!A:A, TreadMaster!E:E, "", 0, 1)</f>
        <v>52ae59b1-57b3-4523-b972-52d1b5355ce2</v>
      </c>
      <c r="G45" s="48"/>
      <c r="H45" s="66"/>
      <c r="I45" s="67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</row>
    <row r="46">
      <c r="A46" s="64" t="s">
        <v>561</v>
      </c>
      <c r="B46" s="64">
        <v>8145.0</v>
      </c>
      <c r="C46" s="49" t="s">
        <v>440</v>
      </c>
      <c r="D46" s="65" t="str">
        <f t="array" ref="D46">XLOOKUP(C46, MachineCategoryMaster!C:C, MachineCategoryMaster!D:D, "", 0, 1)</f>
        <v>87328c6c-0185-4104-af3e-0d84330df236</v>
      </c>
      <c r="E46" s="65" t="s">
        <v>517</v>
      </c>
      <c r="F46" s="65" t="str">
        <f t="array" ref="F46">XLOOKUP(E46, TreadMaster!A:A, TreadMaster!E:E, "", 0, 1)</f>
        <v>52ae59b1-57b3-4523-b972-52d1b5355ce2</v>
      </c>
      <c r="G46" s="48"/>
      <c r="H46" s="66"/>
      <c r="I46" s="67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</row>
    <row r="47">
      <c r="A47" s="64" t="s">
        <v>562</v>
      </c>
      <c r="B47" s="64">
        <v>8146.0</v>
      </c>
      <c r="C47" s="49" t="s">
        <v>440</v>
      </c>
      <c r="D47" s="65" t="str">
        <f t="array" ref="D47">XLOOKUP(C47, MachineCategoryMaster!C:C, MachineCategoryMaster!D:D, "", 0, 1)</f>
        <v>87328c6c-0185-4104-af3e-0d84330df236</v>
      </c>
      <c r="E47" s="65" t="s">
        <v>517</v>
      </c>
      <c r="F47" s="65" t="str">
        <f t="array" ref="F47">XLOOKUP(E47, TreadMaster!A:A, TreadMaster!E:E, "", 0, 1)</f>
        <v>52ae59b1-57b3-4523-b972-52d1b5355ce2</v>
      </c>
      <c r="G47" s="48"/>
      <c r="H47" s="66"/>
      <c r="I47" s="67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</row>
    <row r="48">
      <c r="A48" s="64" t="s">
        <v>563</v>
      </c>
      <c r="B48" s="64">
        <v>8501.0</v>
      </c>
      <c r="C48" s="65" t="s">
        <v>423</v>
      </c>
      <c r="D48" s="65" t="str">
        <f t="array" ref="D48">XLOOKUP(C48, MachineCategoryMaster!C:C, MachineCategoryMaster!D:D, "", 0, 1)</f>
        <v>2c4f3162-832f-4445-8512-18ce9a05867f</v>
      </c>
      <c r="E48" s="65" t="s">
        <v>517</v>
      </c>
      <c r="F48" s="65" t="str">
        <f t="array" ref="F48">XLOOKUP(E48, TreadMaster!A:A, TreadMaster!E:E, "", 0, 1)</f>
        <v>52ae59b1-57b3-4523-b972-52d1b5355ce2</v>
      </c>
      <c r="G48" s="48"/>
      <c r="H48" s="66"/>
      <c r="I48" s="67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</row>
    <row r="49">
      <c r="A49" s="64" t="s">
        <v>564</v>
      </c>
      <c r="B49" s="64">
        <v>8502.0</v>
      </c>
      <c r="C49" s="65" t="s">
        <v>423</v>
      </c>
      <c r="D49" s="65" t="str">
        <f t="array" ref="D49">XLOOKUP(C49, MachineCategoryMaster!C:C, MachineCategoryMaster!D:D, "", 0, 1)</f>
        <v>2c4f3162-832f-4445-8512-18ce9a05867f</v>
      </c>
      <c r="E49" s="65" t="s">
        <v>517</v>
      </c>
      <c r="F49" s="65" t="str">
        <f t="array" ref="F49">XLOOKUP(E49, TreadMaster!A:A, TreadMaster!E:E, "", 0, 1)</f>
        <v>52ae59b1-57b3-4523-b972-52d1b5355ce2</v>
      </c>
      <c r="G49" s="48"/>
      <c r="H49" s="66"/>
      <c r="I49" s="67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</row>
    <row r="50">
      <c r="A50" s="64" t="s">
        <v>565</v>
      </c>
      <c r="B50" s="64">
        <v>8503.0</v>
      </c>
      <c r="C50" s="65" t="s">
        <v>423</v>
      </c>
      <c r="D50" s="65" t="str">
        <f t="array" ref="D50">XLOOKUP(C50, MachineCategoryMaster!C:C, MachineCategoryMaster!D:D, "", 0, 1)</f>
        <v>2c4f3162-832f-4445-8512-18ce9a05867f</v>
      </c>
      <c r="E50" s="65" t="s">
        <v>517</v>
      </c>
      <c r="F50" s="65" t="str">
        <f t="array" ref="F50">XLOOKUP(E50, TreadMaster!A:A, TreadMaster!E:E, "", 0, 1)</f>
        <v>52ae59b1-57b3-4523-b972-52d1b5355ce2</v>
      </c>
      <c r="G50" s="48"/>
      <c r="H50" s="66"/>
      <c r="I50" s="67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</row>
    <row r="51">
      <c r="A51" s="64" t="s">
        <v>566</v>
      </c>
      <c r="B51" s="64">
        <v>8504.0</v>
      </c>
      <c r="C51" s="65" t="s">
        <v>423</v>
      </c>
      <c r="D51" s="65" t="str">
        <f t="array" ref="D51">XLOOKUP(C51, MachineCategoryMaster!C:C, MachineCategoryMaster!D:D, "", 0, 1)</f>
        <v>2c4f3162-832f-4445-8512-18ce9a05867f</v>
      </c>
      <c r="E51" s="65" t="s">
        <v>517</v>
      </c>
      <c r="F51" s="65" t="str">
        <f t="array" ref="F51">XLOOKUP(E51, TreadMaster!A:A, TreadMaster!E:E, "", 0, 1)</f>
        <v>52ae59b1-57b3-4523-b972-52d1b5355ce2</v>
      </c>
      <c r="G51" s="48"/>
      <c r="H51" s="66"/>
      <c r="I51" s="67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</row>
    <row r="52">
      <c r="A52" s="64" t="s">
        <v>567</v>
      </c>
      <c r="B52" s="64">
        <v>8505.0</v>
      </c>
      <c r="C52" s="65" t="s">
        <v>423</v>
      </c>
      <c r="D52" s="65" t="str">
        <f t="array" ref="D52">XLOOKUP(C52, MachineCategoryMaster!C:C, MachineCategoryMaster!D:D, "", 0, 1)</f>
        <v>2c4f3162-832f-4445-8512-18ce9a05867f</v>
      </c>
      <c r="E52" s="65" t="s">
        <v>517</v>
      </c>
      <c r="F52" s="65" t="str">
        <f t="array" ref="F52">XLOOKUP(E52, TreadMaster!A:A, TreadMaster!E:E, "", 0, 1)</f>
        <v>52ae59b1-57b3-4523-b972-52d1b5355ce2</v>
      </c>
      <c r="G52" s="48"/>
      <c r="H52" s="66"/>
      <c r="I52" s="67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</row>
    <row r="53">
      <c r="A53" s="64" t="s">
        <v>568</v>
      </c>
      <c r="B53" s="64">
        <v>8506.0</v>
      </c>
      <c r="C53" s="65" t="s">
        <v>423</v>
      </c>
      <c r="D53" s="65" t="str">
        <f t="array" ref="D53">XLOOKUP(C53, MachineCategoryMaster!C:C, MachineCategoryMaster!D:D, "", 0, 1)</f>
        <v>2c4f3162-832f-4445-8512-18ce9a05867f</v>
      </c>
      <c r="E53" s="65" t="s">
        <v>517</v>
      </c>
      <c r="F53" s="65" t="str">
        <f t="array" ref="F53">XLOOKUP(E53, TreadMaster!A:A, TreadMaster!E:E, "", 0, 1)</f>
        <v>52ae59b1-57b3-4523-b972-52d1b5355ce2</v>
      </c>
      <c r="G53" s="48"/>
      <c r="H53" s="66"/>
      <c r="I53" s="67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</row>
    <row r="54">
      <c r="A54" s="64" t="s">
        <v>569</v>
      </c>
      <c r="B54" s="64">
        <v>8507.0</v>
      </c>
      <c r="C54" s="65" t="s">
        <v>423</v>
      </c>
      <c r="D54" s="65" t="str">
        <f t="array" ref="D54">XLOOKUP(C54, MachineCategoryMaster!C:C, MachineCategoryMaster!D:D, "", 0, 1)</f>
        <v>2c4f3162-832f-4445-8512-18ce9a05867f</v>
      </c>
      <c r="E54" s="65" t="s">
        <v>517</v>
      </c>
      <c r="F54" s="65" t="str">
        <f t="array" ref="F54">XLOOKUP(E54, TreadMaster!A:A, TreadMaster!E:E, "", 0, 1)</f>
        <v>52ae59b1-57b3-4523-b972-52d1b5355ce2</v>
      </c>
      <c r="G54" s="48"/>
      <c r="H54" s="66"/>
      <c r="I54" s="67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</row>
    <row r="55">
      <c r="A55" s="64" t="s">
        <v>570</v>
      </c>
      <c r="B55" s="64">
        <v>8508.0</v>
      </c>
      <c r="C55" s="65" t="s">
        <v>423</v>
      </c>
      <c r="D55" s="65" t="str">
        <f t="array" ref="D55">XLOOKUP(C55, MachineCategoryMaster!C:C, MachineCategoryMaster!D:D, "", 0, 1)</f>
        <v>2c4f3162-832f-4445-8512-18ce9a05867f</v>
      </c>
      <c r="E55" s="65" t="s">
        <v>517</v>
      </c>
      <c r="F55" s="65" t="str">
        <f t="array" ref="F55">XLOOKUP(E55, TreadMaster!A:A, TreadMaster!E:E, "", 0, 1)</f>
        <v>52ae59b1-57b3-4523-b972-52d1b5355ce2</v>
      </c>
      <c r="G55" s="48"/>
      <c r="H55" s="66"/>
      <c r="I55" s="67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</row>
    <row r="56">
      <c r="A56" s="64" t="s">
        <v>571</v>
      </c>
      <c r="B56" s="64">
        <v>8509.0</v>
      </c>
      <c r="C56" s="65" t="s">
        <v>423</v>
      </c>
      <c r="D56" s="65" t="str">
        <f t="array" ref="D56">XLOOKUP(C56, MachineCategoryMaster!C:C, MachineCategoryMaster!D:D, "", 0, 1)</f>
        <v>2c4f3162-832f-4445-8512-18ce9a05867f</v>
      </c>
      <c r="E56" s="65" t="s">
        <v>517</v>
      </c>
      <c r="F56" s="65" t="str">
        <f t="array" ref="F56">XLOOKUP(E56, TreadMaster!A:A, TreadMaster!E:E, "", 0, 1)</f>
        <v>52ae59b1-57b3-4523-b972-52d1b5355ce2</v>
      </c>
      <c r="G56" s="48"/>
      <c r="H56" s="66"/>
      <c r="I56" s="67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</row>
    <row r="57">
      <c r="A57" s="64" t="s">
        <v>572</v>
      </c>
      <c r="B57" s="64">
        <v>8510.0</v>
      </c>
      <c r="C57" s="65" t="s">
        <v>423</v>
      </c>
      <c r="D57" s="65" t="str">
        <f t="array" ref="D57">XLOOKUP(C57, MachineCategoryMaster!C:C, MachineCategoryMaster!D:D, "", 0, 1)</f>
        <v>2c4f3162-832f-4445-8512-18ce9a05867f</v>
      </c>
      <c r="E57" s="65" t="s">
        <v>517</v>
      </c>
      <c r="F57" s="65" t="str">
        <f t="array" ref="F57">XLOOKUP(E57, TreadMaster!A:A, TreadMaster!E:E, "", 0, 1)</f>
        <v>52ae59b1-57b3-4523-b972-52d1b5355ce2</v>
      </c>
      <c r="G57" s="48"/>
      <c r="H57" s="66"/>
      <c r="I57" s="67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</row>
    <row r="58">
      <c r="A58" s="64" t="s">
        <v>573</v>
      </c>
      <c r="B58" s="64">
        <v>8511.0</v>
      </c>
      <c r="C58" s="65" t="s">
        <v>423</v>
      </c>
      <c r="D58" s="65" t="str">
        <f t="array" ref="D58">XLOOKUP(C58, MachineCategoryMaster!C:C, MachineCategoryMaster!D:D, "", 0, 1)</f>
        <v>2c4f3162-832f-4445-8512-18ce9a05867f</v>
      </c>
      <c r="E58" s="65" t="s">
        <v>517</v>
      </c>
      <c r="F58" s="65" t="str">
        <f t="array" ref="F58">XLOOKUP(E58, TreadMaster!A:A, TreadMaster!E:E, "", 0, 1)</f>
        <v>52ae59b1-57b3-4523-b972-52d1b5355ce2</v>
      </c>
      <c r="G58" s="48"/>
      <c r="H58" s="66"/>
      <c r="I58" s="67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</row>
    <row r="59">
      <c r="A59" s="64" t="s">
        <v>574</v>
      </c>
      <c r="B59" s="64">
        <v>8512.0</v>
      </c>
      <c r="C59" s="65" t="s">
        <v>423</v>
      </c>
      <c r="D59" s="65" t="str">
        <f t="array" ref="D59">XLOOKUP(C59, MachineCategoryMaster!C:C, MachineCategoryMaster!D:D, "", 0, 1)</f>
        <v>2c4f3162-832f-4445-8512-18ce9a05867f</v>
      </c>
      <c r="E59" s="65" t="s">
        <v>517</v>
      </c>
      <c r="F59" s="65" t="str">
        <f t="array" ref="F59">XLOOKUP(E59, TreadMaster!A:A, TreadMaster!E:E, "", 0, 1)</f>
        <v>52ae59b1-57b3-4523-b972-52d1b5355ce2</v>
      </c>
      <c r="G59" s="48"/>
      <c r="H59" s="66"/>
      <c r="I59" s="67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</row>
    <row r="60">
      <c r="A60" s="64" t="s">
        <v>575</v>
      </c>
      <c r="B60" s="64">
        <v>8513.0</v>
      </c>
      <c r="C60" s="65" t="s">
        <v>423</v>
      </c>
      <c r="D60" s="65" t="str">
        <f t="array" ref="D60">XLOOKUP(C60, MachineCategoryMaster!C:C, MachineCategoryMaster!D:D, "", 0, 1)</f>
        <v>2c4f3162-832f-4445-8512-18ce9a05867f</v>
      </c>
      <c r="E60" s="65" t="s">
        <v>517</v>
      </c>
      <c r="F60" s="65" t="str">
        <f t="array" ref="F60">XLOOKUP(E60, TreadMaster!A:A, TreadMaster!E:E, "", 0, 1)</f>
        <v>52ae59b1-57b3-4523-b972-52d1b5355ce2</v>
      </c>
      <c r="G60" s="48"/>
      <c r="H60" s="66"/>
      <c r="I60" s="67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</row>
    <row r="61">
      <c r="A61" s="64" t="s">
        <v>576</v>
      </c>
      <c r="B61" s="64">
        <v>8514.0</v>
      </c>
      <c r="C61" s="65" t="s">
        <v>423</v>
      </c>
      <c r="D61" s="65" t="str">
        <f t="array" ref="D61">XLOOKUP(C61, MachineCategoryMaster!C:C, MachineCategoryMaster!D:D, "", 0, 1)</f>
        <v>2c4f3162-832f-4445-8512-18ce9a05867f</v>
      </c>
      <c r="E61" s="65" t="s">
        <v>517</v>
      </c>
      <c r="F61" s="65" t="str">
        <f t="array" ref="F61">XLOOKUP(E61, TreadMaster!A:A, TreadMaster!E:E, "", 0, 1)</f>
        <v>52ae59b1-57b3-4523-b972-52d1b5355ce2</v>
      </c>
      <c r="G61" s="48"/>
      <c r="H61" s="66"/>
      <c r="I61" s="67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</row>
    <row r="62">
      <c r="A62" s="64" t="s">
        <v>577</v>
      </c>
      <c r="B62" s="64">
        <v>8515.0</v>
      </c>
      <c r="C62" s="49" t="s">
        <v>428</v>
      </c>
      <c r="D62" s="65" t="str">
        <f t="array" ref="D62">XLOOKUP(C62, MachineCategoryMaster!C:C, MachineCategoryMaster!D:D, "", 0, 1)</f>
        <v>ef82f655-f871-478d-a508-660e209f3621</v>
      </c>
      <c r="E62" s="65" t="s">
        <v>517</v>
      </c>
      <c r="F62" s="65" t="str">
        <f t="array" ref="F62">XLOOKUP(E62, TreadMaster!A:A, TreadMaster!E:E, "", 0, 1)</f>
        <v>52ae59b1-57b3-4523-b972-52d1b5355ce2</v>
      </c>
      <c r="G62" s="48"/>
      <c r="H62" s="66"/>
      <c r="I62" s="67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</row>
    <row r="63">
      <c r="A63" s="64" t="s">
        <v>578</v>
      </c>
      <c r="B63" s="64">
        <v>8516.0</v>
      </c>
      <c r="C63" s="49" t="s">
        <v>433</v>
      </c>
      <c r="D63" s="65" t="str">
        <f t="array" ref="D63">XLOOKUP(C63, MachineCategoryMaster!C:C, MachineCategoryMaster!D:D, "", 0, 1)</f>
        <v>f1018a4e-8baf-4bd6-a669-59e578d9972f</v>
      </c>
      <c r="E63" s="65" t="s">
        <v>517</v>
      </c>
      <c r="F63" s="65" t="str">
        <f t="array" ref="F63">XLOOKUP(E63, TreadMaster!A:A, TreadMaster!E:E, "", 0, 1)</f>
        <v>52ae59b1-57b3-4523-b972-52d1b5355ce2</v>
      </c>
      <c r="G63" s="48"/>
      <c r="H63" s="66"/>
      <c r="I63" s="67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</row>
    <row r="64">
      <c r="A64" s="64" t="s">
        <v>579</v>
      </c>
      <c r="B64" s="64">
        <v>8701.0</v>
      </c>
      <c r="C64" s="49" t="s">
        <v>433</v>
      </c>
      <c r="D64" s="65" t="str">
        <f t="array" ref="D64">XLOOKUP(C64, MachineCategoryMaster!C:C, MachineCategoryMaster!D:D, "", 0, 1)</f>
        <v>f1018a4e-8baf-4bd6-a669-59e578d9972f</v>
      </c>
      <c r="E64" s="65" t="s">
        <v>517</v>
      </c>
      <c r="F64" s="65" t="str">
        <f t="array" ref="F64">XLOOKUP(E64, TreadMaster!A:A, TreadMaster!E:E, "", 0, 1)</f>
        <v>52ae59b1-57b3-4523-b972-52d1b5355ce2</v>
      </c>
      <c r="G64" s="48"/>
      <c r="H64" s="66"/>
      <c r="I64" s="67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</row>
    <row r="65">
      <c r="A65" s="64" t="s">
        <v>580</v>
      </c>
      <c r="B65" s="64">
        <v>8702.0</v>
      </c>
      <c r="C65" s="49" t="s">
        <v>444</v>
      </c>
      <c r="D65" s="65" t="str">
        <f t="array" ref="D65">XLOOKUP(C65, MachineCategoryMaster!C:C, MachineCategoryMaster!D:D, "", 0, 1)</f>
        <v>47238925-ff19-46da-88bc-5d8a74ea14a9</v>
      </c>
      <c r="E65" s="65" t="s">
        <v>517</v>
      </c>
      <c r="F65" s="65" t="str">
        <f t="array" ref="F65">XLOOKUP(E65, TreadMaster!A:A, TreadMaster!E:E, "", 0, 1)</f>
        <v>52ae59b1-57b3-4523-b972-52d1b5355ce2</v>
      </c>
      <c r="G65" s="48"/>
      <c r="H65" s="66"/>
      <c r="I65" s="67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</row>
    <row r="66">
      <c r="A66" s="64" t="s">
        <v>581</v>
      </c>
      <c r="B66" s="64">
        <v>8703.0</v>
      </c>
      <c r="C66" s="49" t="s">
        <v>444</v>
      </c>
      <c r="D66" s="65" t="str">
        <f t="array" ref="D66">XLOOKUP(C66, MachineCategoryMaster!C:C, MachineCategoryMaster!D:D, "", 0, 1)</f>
        <v>47238925-ff19-46da-88bc-5d8a74ea14a9</v>
      </c>
      <c r="E66" s="65" t="s">
        <v>517</v>
      </c>
      <c r="F66" s="65" t="str">
        <f t="array" ref="F66">XLOOKUP(E66, TreadMaster!A:A, TreadMaster!E:E, "", 0, 1)</f>
        <v>52ae59b1-57b3-4523-b972-52d1b5355ce2</v>
      </c>
      <c r="G66" s="48"/>
      <c r="H66" s="66"/>
      <c r="I66" s="67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</row>
    <row r="67">
      <c r="A67" s="64" t="s">
        <v>582</v>
      </c>
      <c r="B67" s="64">
        <v>8704.0</v>
      </c>
      <c r="C67" s="49" t="s">
        <v>444</v>
      </c>
      <c r="D67" s="65" t="str">
        <f t="array" ref="D67">XLOOKUP(C67, MachineCategoryMaster!C:C, MachineCategoryMaster!D:D, "", 0, 1)</f>
        <v>47238925-ff19-46da-88bc-5d8a74ea14a9</v>
      </c>
      <c r="E67" s="65" t="s">
        <v>517</v>
      </c>
      <c r="F67" s="65" t="str">
        <f t="array" ref="F67">XLOOKUP(E67, TreadMaster!A:A, TreadMaster!E:E, "", 0, 1)</f>
        <v>52ae59b1-57b3-4523-b972-52d1b5355ce2</v>
      </c>
      <c r="G67" s="48"/>
      <c r="H67" s="66"/>
      <c r="I67" s="67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</row>
    <row r="68">
      <c r="A68" s="64" t="s">
        <v>583</v>
      </c>
      <c r="B68" s="64">
        <v>8705.0</v>
      </c>
      <c r="C68" s="49" t="s">
        <v>444</v>
      </c>
      <c r="D68" s="65" t="str">
        <f t="array" ref="D68">XLOOKUP(C68, MachineCategoryMaster!C:C, MachineCategoryMaster!D:D, "", 0, 1)</f>
        <v>47238925-ff19-46da-88bc-5d8a74ea14a9</v>
      </c>
      <c r="E68" s="65" t="s">
        <v>517</v>
      </c>
      <c r="F68" s="65" t="str">
        <f t="array" ref="F68">XLOOKUP(E68, TreadMaster!A:A, TreadMaster!E:E, "", 0, 1)</f>
        <v>52ae59b1-57b3-4523-b972-52d1b5355ce2</v>
      </c>
      <c r="G68" s="48"/>
      <c r="H68" s="66"/>
      <c r="I68" s="67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</row>
    <row r="69">
      <c r="A69" s="64" t="s">
        <v>584</v>
      </c>
      <c r="B69" s="64">
        <v>8708.0</v>
      </c>
      <c r="C69" s="49" t="s">
        <v>444</v>
      </c>
      <c r="D69" s="65" t="str">
        <f t="array" ref="D69">XLOOKUP(C69, MachineCategoryMaster!C:C, MachineCategoryMaster!D:D, "", 0, 1)</f>
        <v>47238925-ff19-46da-88bc-5d8a74ea14a9</v>
      </c>
      <c r="E69" s="65" t="s">
        <v>517</v>
      </c>
      <c r="F69" s="65" t="str">
        <f t="array" ref="F69">XLOOKUP(E69, TreadMaster!A:A, TreadMaster!E:E, "", 0, 1)</f>
        <v>52ae59b1-57b3-4523-b972-52d1b5355ce2</v>
      </c>
      <c r="G69" s="48"/>
      <c r="H69" s="66"/>
      <c r="I69" s="67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</row>
    <row r="70">
      <c r="A70" s="64" t="s">
        <v>585</v>
      </c>
      <c r="B70" s="64">
        <v>8706.0</v>
      </c>
      <c r="C70" s="49" t="s">
        <v>448</v>
      </c>
      <c r="D70" s="65" t="str">
        <f t="array" ref="D70">XLOOKUP(C70, MachineCategoryMaster!C:C, MachineCategoryMaster!D:D, "", 0, 1)</f>
        <v>3ef746ff-1ce4-4d1b-bb05-354e296eabf2</v>
      </c>
      <c r="E70" s="65" t="s">
        <v>517</v>
      </c>
      <c r="F70" s="65" t="str">
        <f t="array" ref="F70">XLOOKUP(E70, TreadMaster!A:A, TreadMaster!E:E, "", 0, 1)</f>
        <v>52ae59b1-57b3-4523-b972-52d1b5355ce2</v>
      </c>
      <c r="G70" s="48"/>
      <c r="H70" s="66"/>
      <c r="I70" s="67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</row>
    <row r="71">
      <c r="A71" s="64" t="s">
        <v>586</v>
      </c>
      <c r="B71" s="64">
        <v>8707.0</v>
      </c>
      <c r="C71" s="49" t="s">
        <v>448</v>
      </c>
      <c r="D71" s="65" t="str">
        <f t="array" ref="D71">XLOOKUP(C71, MachineCategoryMaster!C:C, MachineCategoryMaster!D:D, "", 0, 1)</f>
        <v>3ef746ff-1ce4-4d1b-bb05-354e296eabf2</v>
      </c>
      <c r="E71" s="65" t="s">
        <v>517</v>
      </c>
      <c r="F71" s="65" t="str">
        <f t="array" ref="F71">XLOOKUP(E71, TreadMaster!A:A, TreadMaster!E:E, "", 0, 1)</f>
        <v>52ae59b1-57b3-4523-b972-52d1b5355ce2</v>
      </c>
      <c r="G71" s="48"/>
      <c r="H71" s="66"/>
      <c r="I71" s="67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</row>
    <row r="72">
      <c r="A72" s="68" t="s">
        <v>587</v>
      </c>
      <c r="B72" s="69">
        <v>8401.0</v>
      </c>
      <c r="C72" s="49" t="s">
        <v>588</v>
      </c>
      <c r="D72" s="65" t="str">
        <f t="array" ref="D72">XLOOKUP(C72, MachineCategoryMaster!C:C, MachineCategoryMaster!D:D, "", 0, 1)</f>
        <v>7013c1dd-b857-4689-a6f1-5d62c78f0aca</v>
      </c>
      <c r="E72" s="65" t="s">
        <v>517</v>
      </c>
      <c r="F72" s="65" t="str">
        <f t="array" ref="F72">XLOOKUP(E72, TreadMaster!A:A, TreadMaster!E:E, "", 0, 1)</f>
        <v>52ae59b1-57b3-4523-b972-52d1b5355ce2</v>
      </c>
      <c r="G72" s="48"/>
      <c r="H72" s="66"/>
      <c r="I72" s="67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</row>
    <row r="73">
      <c r="A73" s="68" t="s">
        <v>589</v>
      </c>
      <c r="B73" s="69">
        <v>8402.0</v>
      </c>
      <c r="C73" s="49" t="s">
        <v>588</v>
      </c>
      <c r="D73" s="65" t="str">
        <f t="array" ref="D73">XLOOKUP(C73, MachineCategoryMaster!C:C, MachineCategoryMaster!D:D, "", 0, 1)</f>
        <v>7013c1dd-b857-4689-a6f1-5d62c78f0aca</v>
      </c>
      <c r="E73" s="65" t="s">
        <v>517</v>
      </c>
      <c r="F73" s="65" t="str">
        <f t="array" ref="F73">XLOOKUP(E73, TreadMaster!A:A, TreadMaster!E:E, "", 0, 1)</f>
        <v>52ae59b1-57b3-4523-b972-52d1b5355ce2</v>
      </c>
      <c r="G73" s="48"/>
      <c r="H73" s="66"/>
      <c r="I73" s="67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</row>
    <row r="74">
      <c r="A74" s="70" t="s">
        <v>590</v>
      </c>
      <c r="B74" s="71">
        <v>8517.0</v>
      </c>
      <c r="C74" s="49" t="s">
        <v>588</v>
      </c>
      <c r="D74" s="65" t="str">
        <f t="array" ref="D74">XLOOKUP(C74, MachineCategoryMaster!C:C, MachineCategoryMaster!D:D, "", 0, 1)</f>
        <v>7013c1dd-b857-4689-a6f1-5d62c78f0aca</v>
      </c>
      <c r="E74" s="65" t="s">
        <v>517</v>
      </c>
      <c r="F74" s="65" t="str">
        <f t="array" ref="F74">XLOOKUP(E74, TreadMaster!A:A, TreadMaster!E:E, "", 0, 1)</f>
        <v>52ae59b1-57b3-4523-b972-52d1b5355ce2</v>
      </c>
      <c r="G74" s="48"/>
      <c r="H74" s="66"/>
      <c r="I74" s="67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</row>
    <row r="75">
      <c r="A75" s="70" t="s">
        <v>591</v>
      </c>
      <c r="B75" s="71">
        <v>8518.0</v>
      </c>
      <c r="C75" s="49" t="s">
        <v>588</v>
      </c>
      <c r="D75" s="65" t="str">
        <f t="array" ref="D75">XLOOKUP(C75, MachineCategoryMaster!C:C, MachineCategoryMaster!D:D, "", 0, 1)</f>
        <v>7013c1dd-b857-4689-a6f1-5d62c78f0aca</v>
      </c>
      <c r="E75" s="65" t="s">
        <v>517</v>
      </c>
      <c r="F75" s="65" t="str">
        <f t="array" ref="F75">XLOOKUP(E75, TreadMaster!A:A, TreadMaster!E:E, "", 0, 1)</f>
        <v>52ae59b1-57b3-4523-b972-52d1b5355ce2</v>
      </c>
      <c r="G75" s="48"/>
      <c r="H75" s="66"/>
      <c r="I75" s="67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</row>
    <row r="76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</row>
    <row r="77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</row>
    <row r="78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</row>
    <row r="79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</row>
    <row r="80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</row>
    <row r="81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</row>
    <row r="82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</row>
    <row r="83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</row>
    <row r="84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</row>
    <row r="85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</row>
    <row r="86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</row>
    <row r="87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</row>
    <row r="88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</row>
    <row r="89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</row>
    <row r="90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</row>
    <row r="9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</row>
    <row r="92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</row>
    <row r="93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</row>
    <row r="94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</row>
    <row r="95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</row>
    <row r="96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</row>
    <row r="97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</row>
    <row r="98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</row>
    <row r="99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</row>
    <row r="100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</row>
    <row r="101">
      <c r="A101" s="48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</row>
    <row r="102">
      <c r="A102" s="48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</row>
    <row r="103">
      <c r="A103" s="48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</row>
    <row r="104">
      <c r="A104" s="48"/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</row>
    <row r="105">
      <c r="A105" s="48"/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</row>
    <row r="106">
      <c r="A106" s="48"/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</row>
    <row r="107">
      <c r="A107" s="48"/>
      <c r="B107" s="48"/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</row>
    <row r="108">
      <c r="A108" s="48"/>
      <c r="B108" s="48"/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</row>
    <row r="109">
      <c r="A109" s="48"/>
      <c r="B109" s="48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</row>
    <row r="110">
      <c r="A110" s="48"/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</row>
    <row r="111">
      <c r="A111" s="48"/>
      <c r="B111" s="48"/>
      <c r="C111" s="48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</row>
    <row r="112">
      <c r="A112" s="48"/>
      <c r="B112" s="48"/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</row>
    <row r="113">
      <c r="A113" s="48"/>
      <c r="B113" s="48"/>
      <c r="C113" s="48"/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</row>
    <row r="114">
      <c r="A114" s="48"/>
      <c r="B114" s="48"/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</row>
    <row r="115">
      <c r="A115" s="48"/>
      <c r="B115" s="48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</row>
    <row r="116">
      <c r="A116" s="48"/>
      <c r="B116" s="48"/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</row>
    <row r="117">
      <c r="A117" s="48"/>
      <c r="B117" s="48"/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</row>
    <row r="118">
      <c r="A118" s="48"/>
      <c r="B118" s="48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</row>
    <row r="119">
      <c r="A119" s="48"/>
      <c r="B119" s="48"/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</row>
    <row r="120">
      <c r="A120" s="48"/>
      <c r="B120" s="48"/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</row>
    <row r="121">
      <c r="A121" s="48"/>
      <c r="B121" s="48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</row>
    <row r="122">
      <c r="A122" s="48"/>
      <c r="B122" s="48"/>
      <c r="C122" s="48"/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</row>
    <row r="123">
      <c r="A123" s="48"/>
      <c r="B123" s="48"/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</row>
    <row r="124">
      <c r="A124" s="48"/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</row>
    <row r="125">
      <c r="A125" s="48"/>
      <c r="B125" s="48"/>
      <c r="C125" s="48"/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</row>
    <row r="126">
      <c r="A126" s="48"/>
      <c r="B126" s="48"/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</row>
    <row r="127">
      <c r="A127" s="48"/>
      <c r="B127" s="48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</row>
    <row r="128">
      <c r="A128" s="48"/>
      <c r="B128" s="48"/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</row>
    <row r="129">
      <c r="A129" s="48"/>
      <c r="B129" s="48"/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</row>
    <row r="130">
      <c r="A130" s="48"/>
      <c r="B130" s="48"/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</row>
    <row r="131">
      <c r="A131" s="48"/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</row>
    <row r="132">
      <c r="A132" s="48"/>
      <c r="B132" s="48"/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</row>
    <row r="133">
      <c r="A133" s="48"/>
      <c r="B133" s="48"/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</row>
    <row r="134">
      <c r="A134" s="48"/>
      <c r="B134" s="48"/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</row>
    <row r="135">
      <c r="A135" s="48"/>
      <c r="B135" s="48"/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</row>
    <row r="136">
      <c r="A136" s="48"/>
      <c r="B136" s="48"/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</row>
    <row r="137">
      <c r="A137" s="48"/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</row>
    <row r="138">
      <c r="A138" s="48"/>
      <c r="B138" s="48"/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</row>
    <row r="139">
      <c r="A139" s="48"/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</row>
    <row r="140">
      <c r="A140" s="48"/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</row>
    <row r="141">
      <c r="A141" s="48"/>
      <c r="B141" s="48"/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</row>
    <row r="142">
      <c r="A142" s="48"/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</row>
    <row r="143">
      <c r="A143" s="48"/>
      <c r="B143" s="48"/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</row>
    <row r="144">
      <c r="A144" s="48"/>
      <c r="B144" s="48"/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</row>
    <row r="145">
      <c r="A145" s="48"/>
      <c r="B145" s="48"/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</row>
    <row r="146">
      <c r="A146" s="48"/>
      <c r="B146" s="48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</row>
    <row r="147">
      <c r="A147" s="48"/>
      <c r="B147" s="48"/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</row>
    <row r="148">
      <c r="A148" s="48"/>
      <c r="B148" s="48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</row>
    <row r="149">
      <c r="A149" s="48"/>
      <c r="B149" s="48"/>
      <c r="C149" s="48"/>
      <c r="D149" s="48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</row>
    <row r="150">
      <c r="A150" s="48"/>
      <c r="B150" s="48"/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</row>
    <row r="151">
      <c r="A151" s="48"/>
      <c r="B151" s="48"/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</row>
    <row r="152">
      <c r="A152" s="48"/>
      <c r="B152" s="48"/>
      <c r="C152" s="48"/>
      <c r="D152" s="48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</row>
    <row r="153">
      <c r="A153" s="48"/>
      <c r="B153" s="48"/>
      <c r="C153" s="48"/>
      <c r="D153" s="48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</row>
    <row r="154">
      <c r="A154" s="48"/>
      <c r="B154" s="48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</row>
    <row r="155">
      <c r="A155" s="48"/>
      <c r="B155" s="48"/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</row>
    <row r="156">
      <c r="A156" s="48"/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</row>
    <row r="157">
      <c r="A157" s="48"/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</row>
    <row r="158">
      <c r="A158" s="48"/>
      <c r="B158" s="48"/>
      <c r="C158" s="48"/>
      <c r="D158" s="48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</row>
    <row r="159">
      <c r="A159" s="48"/>
      <c r="B159" s="48"/>
      <c r="C159" s="48"/>
      <c r="D159" s="48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</row>
    <row r="160">
      <c r="A160" s="48"/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</row>
    <row r="161">
      <c r="A161" s="48"/>
      <c r="B161" s="48"/>
      <c r="C161" s="48"/>
      <c r="D161" s="48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</row>
    <row r="162">
      <c r="A162" s="48"/>
      <c r="B162" s="48"/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</row>
    <row r="163">
      <c r="A163" s="48"/>
      <c r="B163" s="48"/>
      <c r="C163" s="48"/>
      <c r="D163" s="48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</row>
    <row r="164">
      <c r="A164" s="48"/>
      <c r="B164" s="48"/>
      <c r="C164" s="48"/>
      <c r="D164" s="48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</row>
    <row r="165">
      <c r="A165" s="48"/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</row>
    <row r="166">
      <c r="A166" s="48"/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</row>
    <row r="167">
      <c r="A167" s="48"/>
      <c r="B167" s="48"/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</row>
    <row r="168">
      <c r="A168" s="48"/>
      <c r="B168" s="48"/>
      <c r="C168" s="48"/>
      <c r="D168" s="48"/>
      <c r="E168" s="48"/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</row>
    <row r="169">
      <c r="A169" s="48"/>
      <c r="B169" s="48"/>
      <c r="C169" s="48"/>
      <c r="D169" s="48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</row>
    <row r="170">
      <c r="A170" s="48"/>
      <c r="B170" s="48"/>
      <c r="C170" s="48"/>
      <c r="D170" s="48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</row>
    <row r="171">
      <c r="A171" s="48"/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</row>
    <row r="172">
      <c r="A172" s="48"/>
      <c r="B172" s="48"/>
      <c r="C172" s="48"/>
      <c r="D172" s="48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</row>
    <row r="173">
      <c r="A173" s="48"/>
      <c r="B173" s="48"/>
      <c r="C173" s="48"/>
      <c r="D173" s="48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</row>
    <row r="174">
      <c r="A174" s="48"/>
      <c r="B174" s="48"/>
      <c r="C174" s="48"/>
      <c r="D174" s="48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</row>
    <row r="175">
      <c r="A175" s="48"/>
      <c r="B175" s="48"/>
      <c r="C175" s="48"/>
      <c r="D175" s="48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</row>
    <row r="176">
      <c r="A176" s="48"/>
      <c r="B176" s="48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</row>
    <row r="177">
      <c r="A177" s="48"/>
      <c r="B177" s="48"/>
      <c r="C177" s="48"/>
      <c r="D177" s="48"/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</row>
    <row r="178">
      <c r="A178" s="48"/>
      <c r="B178" s="48"/>
      <c r="C178" s="48"/>
      <c r="D178" s="48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</row>
    <row r="179">
      <c r="A179" s="48"/>
      <c r="B179" s="48"/>
      <c r="C179" s="48"/>
      <c r="D179" s="48"/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</row>
    <row r="180">
      <c r="A180" s="48"/>
      <c r="B180" s="48"/>
      <c r="C180" s="48"/>
      <c r="D180" s="48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</row>
    <row r="181">
      <c r="A181" s="48"/>
      <c r="B181" s="48"/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</row>
    <row r="182">
      <c r="A182" s="48"/>
      <c r="B182" s="48"/>
      <c r="C182" s="48"/>
      <c r="D182" s="48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</row>
    <row r="183">
      <c r="A183" s="48"/>
      <c r="B183" s="48"/>
      <c r="C183" s="48"/>
      <c r="D183" s="48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</row>
    <row r="184">
      <c r="A184" s="48"/>
      <c r="B184" s="48"/>
      <c r="C184" s="48"/>
      <c r="D184" s="48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</row>
    <row r="185">
      <c r="A185" s="48"/>
      <c r="B185" s="48"/>
      <c r="C185" s="48"/>
      <c r="D185" s="48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</row>
    <row r="186">
      <c r="A186" s="48"/>
      <c r="B186" s="48"/>
      <c r="C186" s="48"/>
      <c r="D186" s="48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</row>
    <row r="187">
      <c r="A187" s="48"/>
      <c r="B187" s="48"/>
      <c r="C187" s="48"/>
      <c r="D187" s="48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</row>
    <row r="188">
      <c r="A188" s="48"/>
      <c r="B188" s="48"/>
      <c r="C188" s="48"/>
      <c r="D188" s="48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</row>
    <row r="189">
      <c r="A189" s="48"/>
      <c r="B189" s="48"/>
      <c r="C189" s="48"/>
      <c r="D189" s="48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</row>
    <row r="190">
      <c r="A190" s="48"/>
      <c r="B190" s="48"/>
      <c r="C190" s="48"/>
      <c r="D190" s="48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</row>
    <row r="191">
      <c r="A191" s="48"/>
      <c r="B191" s="48"/>
      <c r="C191" s="48"/>
      <c r="D191" s="48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</row>
    <row r="192">
      <c r="A192" s="48"/>
      <c r="B192" s="48"/>
      <c r="C192" s="48"/>
      <c r="D192" s="48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</row>
    <row r="193">
      <c r="A193" s="48"/>
      <c r="B193" s="48"/>
      <c r="C193" s="48"/>
      <c r="D193" s="48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</row>
    <row r="194">
      <c r="A194" s="48"/>
      <c r="B194" s="48"/>
      <c r="C194" s="48"/>
      <c r="D194" s="48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</row>
    <row r="195">
      <c r="A195" s="48"/>
      <c r="B195" s="48"/>
      <c r="C195" s="48"/>
      <c r="D195" s="48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</row>
    <row r="196">
      <c r="A196" s="48"/>
      <c r="B196" s="48"/>
      <c r="C196" s="48"/>
      <c r="D196" s="48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</row>
    <row r="197">
      <c r="A197" s="48"/>
      <c r="B197" s="48"/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</row>
    <row r="198">
      <c r="A198" s="48"/>
      <c r="B198" s="48"/>
      <c r="C198" s="48"/>
      <c r="D198" s="48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</row>
    <row r="199">
      <c r="A199" s="48"/>
      <c r="B199" s="48"/>
      <c r="C199" s="48"/>
      <c r="D199" s="48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</row>
    <row r="200">
      <c r="A200" s="48"/>
      <c r="B200" s="48"/>
      <c r="C200" s="48"/>
      <c r="D200" s="48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</row>
    <row r="201">
      <c r="A201" s="48"/>
      <c r="B201" s="48"/>
      <c r="C201" s="48"/>
      <c r="D201" s="48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</row>
    <row r="202">
      <c r="A202" s="48"/>
      <c r="B202" s="48"/>
      <c r="C202" s="48"/>
      <c r="D202" s="4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</row>
    <row r="203">
      <c r="A203" s="48"/>
      <c r="B203" s="48"/>
      <c r="C203" s="48"/>
      <c r="D203" s="48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</row>
    <row r="204">
      <c r="A204" s="48"/>
      <c r="B204" s="48"/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</row>
    <row r="205">
      <c r="A205" s="48"/>
      <c r="B205" s="48"/>
      <c r="C205" s="48"/>
      <c r="D205" s="48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</row>
    <row r="206">
      <c r="A206" s="48"/>
      <c r="B206" s="48"/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</row>
    <row r="207">
      <c r="A207" s="48"/>
      <c r="B207" s="48"/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</row>
    <row r="208">
      <c r="A208" s="48"/>
      <c r="B208" s="48"/>
      <c r="C208" s="48"/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</row>
    <row r="209">
      <c r="A209" s="48"/>
      <c r="B209" s="48"/>
      <c r="C209" s="48"/>
      <c r="D209" s="48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</row>
    <row r="210">
      <c r="A210" s="48"/>
      <c r="B210" s="48"/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</row>
    <row r="211">
      <c r="A211" s="48"/>
      <c r="B211" s="48"/>
      <c r="C211" s="48"/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</row>
    <row r="212">
      <c r="A212" s="48"/>
      <c r="B212" s="48"/>
      <c r="C212" s="48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</row>
    <row r="213">
      <c r="A213" s="48"/>
      <c r="B213" s="48"/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</row>
    <row r="214">
      <c r="A214" s="48"/>
      <c r="B214" s="48"/>
      <c r="C214" s="48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</row>
    <row r="215">
      <c r="A215" s="48"/>
      <c r="B215" s="48"/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</row>
    <row r="216">
      <c r="A216" s="48"/>
      <c r="B216" s="48"/>
      <c r="C216" s="48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</row>
    <row r="217">
      <c r="A217" s="48"/>
      <c r="B217" s="48"/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</row>
    <row r="218">
      <c r="A218" s="48"/>
      <c r="B218" s="48"/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</row>
    <row r="219">
      <c r="A219" s="48"/>
      <c r="B219" s="48"/>
      <c r="C219" s="48"/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</row>
    <row r="220">
      <c r="A220" s="48"/>
      <c r="B220" s="48"/>
      <c r="C220" s="48"/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</row>
    <row r="221">
      <c r="A221" s="48"/>
      <c r="B221" s="48"/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</row>
    <row r="222">
      <c r="A222" s="48"/>
      <c r="B222" s="48"/>
      <c r="C222" s="48"/>
      <c r="D222" s="48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</row>
    <row r="223">
      <c r="A223" s="48"/>
      <c r="B223" s="48"/>
      <c r="C223" s="48"/>
      <c r="D223" s="48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</row>
    <row r="224">
      <c r="A224" s="48"/>
      <c r="B224" s="48"/>
      <c r="C224" s="48"/>
      <c r="D224" s="48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</row>
    <row r="225">
      <c r="A225" s="48"/>
      <c r="B225" s="48"/>
      <c r="C225" s="48"/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</row>
    <row r="226">
      <c r="A226" s="48"/>
      <c r="B226" s="48"/>
      <c r="C226" s="48"/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</row>
    <row r="227">
      <c r="A227" s="48"/>
      <c r="B227" s="48"/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</row>
    <row r="228">
      <c r="A228" s="48"/>
      <c r="B228" s="48"/>
      <c r="C228" s="48"/>
      <c r="D228" s="48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</row>
    <row r="229">
      <c r="A229" s="48"/>
      <c r="B229" s="48"/>
      <c r="C229" s="48"/>
      <c r="D229" s="48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</row>
    <row r="230">
      <c r="A230" s="48"/>
      <c r="B230" s="48"/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</row>
    <row r="231">
      <c r="A231" s="48"/>
      <c r="B231" s="48"/>
      <c r="C231" s="48"/>
      <c r="D231" s="48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</row>
    <row r="232">
      <c r="A232" s="48"/>
      <c r="B232" s="48"/>
      <c r="C232" s="48"/>
      <c r="D232" s="48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</row>
    <row r="233">
      <c r="A233" s="48"/>
      <c r="B233" s="48"/>
      <c r="C233" s="48"/>
      <c r="D233" s="48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</row>
    <row r="234">
      <c r="A234" s="48"/>
      <c r="B234" s="48"/>
      <c r="C234" s="48"/>
      <c r="D234" s="48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</row>
    <row r="235">
      <c r="A235" s="48"/>
      <c r="B235" s="48"/>
      <c r="C235" s="48"/>
      <c r="D235" s="48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</row>
    <row r="236">
      <c r="A236" s="48"/>
      <c r="B236" s="48"/>
      <c r="C236" s="48"/>
      <c r="D236" s="48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</row>
    <row r="237">
      <c r="A237" s="48"/>
      <c r="B237" s="48"/>
      <c r="C237" s="48"/>
      <c r="D237" s="48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</row>
    <row r="238">
      <c r="A238" s="48"/>
      <c r="B238" s="48"/>
      <c r="C238" s="48"/>
      <c r="D238" s="48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</row>
    <row r="239">
      <c r="A239" s="48"/>
      <c r="B239" s="48"/>
      <c r="C239" s="48"/>
      <c r="D239" s="48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</row>
    <row r="240">
      <c r="A240" s="48"/>
      <c r="B240" s="48"/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</row>
    <row r="241">
      <c r="A241" s="48"/>
      <c r="B241" s="48"/>
      <c r="C241" s="48"/>
      <c r="D241" s="48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</row>
    <row r="242">
      <c r="A242" s="48"/>
      <c r="B242" s="48"/>
      <c r="C242" s="48"/>
      <c r="D242" s="48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</row>
    <row r="243">
      <c r="A243" s="48"/>
      <c r="B243" s="48"/>
      <c r="C243" s="48"/>
      <c r="D243" s="48"/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</row>
    <row r="244">
      <c r="A244" s="48"/>
      <c r="B244" s="48"/>
      <c r="C244" s="48"/>
      <c r="D244" s="48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</row>
    <row r="245">
      <c r="A245" s="48"/>
      <c r="B245" s="48"/>
      <c r="C245" s="48"/>
      <c r="D245" s="48"/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</row>
    <row r="246">
      <c r="A246" s="48"/>
      <c r="B246" s="48"/>
      <c r="C246" s="48"/>
      <c r="D246" s="48"/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</row>
    <row r="247">
      <c r="A247" s="48"/>
      <c r="B247" s="48"/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</row>
    <row r="248">
      <c r="A248" s="48"/>
      <c r="B248" s="48"/>
      <c r="C248" s="48"/>
      <c r="D248" s="48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</row>
    <row r="249">
      <c r="A249" s="48"/>
      <c r="B249" s="48"/>
      <c r="C249" s="48"/>
      <c r="D249" s="48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</row>
    <row r="250">
      <c r="A250" s="48"/>
      <c r="B250" s="48"/>
      <c r="C250" s="48"/>
      <c r="D250" s="48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</row>
    <row r="251">
      <c r="A251" s="48"/>
      <c r="B251" s="48"/>
      <c r="C251" s="48"/>
      <c r="D251" s="48"/>
      <c r="E251" s="48"/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</row>
    <row r="252">
      <c r="A252" s="48"/>
      <c r="B252" s="48"/>
      <c r="C252" s="48"/>
      <c r="D252" s="48"/>
      <c r="E252" s="48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</row>
    <row r="253">
      <c r="A253" s="48"/>
      <c r="B253" s="48"/>
      <c r="C253" s="48"/>
      <c r="D253" s="48"/>
      <c r="E253" s="48"/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</row>
    <row r="254">
      <c r="A254" s="48"/>
      <c r="B254" s="48"/>
      <c r="C254" s="48"/>
      <c r="D254" s="48"/>
      <c r="E254" s="48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</row>
    <row r="255">
      <c r="A255" s="48"/>
      <c r="B255" s="48"/>
      <c r="C255" s="48"/>
      <c r="D255" s="48"/>
      <c r="E255" s="48"/>
      <c r="F255" s="4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</row>
    <row r="256">
      <c r="A256" s="48"/>
      <c r="B256" s="48"/>
      <c r="C256" s="48"/>
      <c r="D256" s="48"/>
      <c r="E256" s="48"/>
      <c r="F256" s="4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</row>
    <row r="257">
      <c r="A257" s="48"/>
      <c r="B257" s="48"/>
      <c r="C257" s="48"/>
      <c r="D257" s="48"/>
      <c r="E257" s="48"/>
      <c r="F257" s="4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</row>
    <row r="258">
      <c r="A258" s="48"/>
      <c r="B258" s="48"/>
      <c r="C258" s="48"/>
      <c r="D258" s="48"/>
      <c r="E258" s="48"/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</row>
    <row r="259">
      <c r="A259" s="48"/>
      <c r="B259" s="48"/>
      <c r="C259" s="48"/>
      <c r="D259" s="48"/>
      <c r="E259" s="48"/>
      <c r="F259" s="48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</row>
    <row r="260">
      <c r="A260" s="48"/>
      <c r="B260" s="48"/>
      <c r="C260" s="48"/>
      <c r="D260" s="48"/>
      <c r="E260" s="48"/>
      <c r="F260" s="48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</row>
    <row r="261">
      <c r="A261" s="48"/>
      <c r="B261" s="48"/>
      <c r="C261" s="48"/>
      <c r="D261" s="48"/>
      <c r="E261" s="48"/>
      <c r="F261" s="4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</row>
    <row r="262">
      <c r="A262" s="48"/>
      <c r="B262" s="48"/>
      <c r="C262" s="48"/>
      <c r="D262" s="48"/>
      <c r="E262" s="48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</row>
    <row r="263">
      <c r="A263" s="48"/>
      <c r="B263" s="48"/>
      <c r="C263" s="48"/>
      <c r="D263" s="48"/>
      <c r="E263" s="48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</row>
    <row r="264">
      <c r="A264" s="48"/>
      <c r="B264" s="48"/>
      <c r="C264" s="48"/>
      <c r="D264" s="48"/>
      <c r="E264" s="48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</row>
    <row r="265">
      <c r="A265" s="48"/>
      <c r="B265" s="48"/>
      <c r="C265" s="48"/>
      <c r="D265" s="48"/>
      <c r="E265" s="48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</row>
    <row r="266">
      <c r="A266" s="48"/>
      <c r="B266" s="48"/>
      <c r="C266" s="48"/>
      <c r="D266" s="48"/>
      <c r="E266" s="48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</row>
    <row r="267">
      <c r="A267" s="48"/>
      <c r="B267" s="48"/>
      <c r="C267" s="48"/>
      <c r="D267" s="48"/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</row>
    <row r="268">
      <c r="A268" s="48"/>
      <c r="B268" s="48"/>
      <c r="C268" s="48"/>
      <c r="D268" s="48"/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</row>
    <row r="269">
      <c r="A269" s="48"/>
      <c r="B269" s="48"/>
      <c r="C269" s="48"/>
      <c r="D269" s="48"/>
      <c r="E269" s="48"/>
      <c r="F269" s="48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</row>
    <row r="270">
      <c r="A270" s="48"/>
      <c r="B270" s="48"/>
      <c r="C270" s="48"/>
      <c r="D270" s="48"/>
      <c r="E270" s="48"/>
      <c r="F270" s="48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</row>
    <row r="271">
      <c r="A271" s="48"/>
      <c r="B271" s="48"/>
      <c r="C271" s="48"/>
      <c r="D271" s="48"/>
      <c r="E271" s="48"/>
      <c r="F271" s="48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</row>
    <row r="272">
      <c r="A272" s="48"/>
      <c r="B272" s="48"/>
      <c r="C272" s="48"/>
      <c r="D272" s="48"/>
      <c r="E272" s="48"/>
      <c r="F272" s="48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</row>
    <row r="273">
      <c r="A273" s="48"/>
      <c r="B273" s="48"/>
      <c r="C273" s="48"/>
      <c r="D273" s="48"/>
      <c r="E273" s="48"/>
      <c r="F273" s="48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</row>
    <row r="274">
      <c r="A274" s="48"/>
      <c r="B274" s="48"/>
      <c r="C274" s="48"/>
      <c r="D274" s="48"/>
      <c r="E274" s="48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</row>
    <row r="275">
      <c r="A275" s="48"/>
      <c r="B275" s="48"/>
      <c r="C275" s="48"/>
      <c r="D275" s="48"/>
      <c r="E275" s="48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</row>
    <row r="276">
      <c r="A276" s="48"/>
      <c r="B276" s="48"/>
      <c r="C276" s="48"/>
      <c r="D276" s="48"/>
      <c r="E276" s="48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</row>
    <row r="277">
      <c r="A277" s="48"/>
      <c r="B277" s="48"/>
      <c r="C277" s="48"/>
      <c r="D277" s="48"/>
      <c r="E277" s="48"/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</row>
    <row r="278">
      <c r="A278" s="48"/>
      <c r="B278" s="48"/>
      <c r="C278" s="48"/>
      <c r="D278" s="48"/>
      <c r="E278" s="48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</row>
    <row r="279">
      <c r="A279" s="48"/>
      <c r="B279" s="48"/>
      <c r="C279" s="48"/>
      <c r="D279" s="48"/>
      <c r="E279" s="48"/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</row>
    <row r="280">
      <c r="A280" s="48"/>
      <c r="B280" s="48"/>
      <c r="C280" s="48"/>
      <c r="D280" s="48"/>
      <c r="E280" s="48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</row>
    <row r="281">
      <c r="A281" s="48"/>
      <c r="B281" s="48"/>
      <c r="C281" s="48"/>
      <c r="D281" s="48"/>
      <c r="E281" s="48"/>
      <c r="F281" s="4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</row>
    <row r="282">
      <c r="A282" s="48"/>
      <c r="B282" s="48"/>
      <c r="C282" s="48"/>
      <c r="D282" s="48"/>
      <c r="E282" s="48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</row>
    <row r="283">
      <c r="A283" s="48"/>
      <c r="B283" s="48"/>
      <c r="C283" s="48"/>
      <c r="D283" s="48"/>
      <c r="E283" s="48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</row>
    <row r="284">
      <c r="A284" s="48"/>
      <c r="B284" s="48"/>
      <c r="C284" s="48"/>
      <c r="D284" s="48"/>
      <c r="E284" s="48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</row>
    <row r="285">
      <c r="A285" s="48"/>
      <c r="B285" s="48"/>
      <c r="C285" s="48"/>
      <c r="D285" s="48"/>
      <c r="E285" s="48"/>
      <c r="F285" s="4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</row>
    <row r="286">
      <c r="A286" s="48"/>
      <c r="B286" s="48"/>
      <c r="C286" s="48"/>
      <c r="D286" s="48"/>
      <c r="E286" s="48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</row>
    <row r="287">
      <c r="A287" s="48"/>
      <c r="B287" s="48"/>
      <c r="C287" s="48"/>
      <c r="D287" s="48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</row>
    <row r="288">
      <c r="A288" s="48"/>
      <c r="B288" s="48"/>
      <c r="C288" s="48"/>
      <c r="D288" s="48"/>
      <c r="E288" s="48"/>
      <c r="F288" s="48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</row>
    <row r="289">
      <c r="A289" s="48"/>
      <c r="B289" s="48"/>
      <c r="C289" s="48"/>
      <c r="D289" s="48"/>
      <c r="E289" s="48"/>
      <c r="F289" s="48"/>
      <c r="G289" s="48"/>
      <c r="H289" s="48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</row>
    <row r="290">
      <c r="A290" s="48"/>
      <c r="B290" s="48"/>
      <c r="C290" s="48"/>
      <c r="D290" s="48"/>
      <c r="E290" s="48"/>
      <c r="F290" s="48"/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</row>
    <row r="291">
      <c r="A291" s="48"/>
      <c r="B291" s="48"/>
      <c r="C291" s="48"/>
      <c r="D291" s="48"/>
      <c r="E291" s="48"/>
      <c r="F291" s="48"/>
      <c r="G291" s="48"/>
      <c r="H291" s="48"/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</row>
    <row r="292">
      <c r="A292" s="48"/>
      <c r="B292" s="48"/>
      <c r="C292" s="48"/>
      <c r="D292" s="48"/>
      <c r="E292" s="48"/>
      <c r="F292" s="48"/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</row>
    <row r="293">
      <c r="A293" s="48"/>
      <c r="B293" s="48"/>
      <c r="C293" s="48"/>
      <c r="D293" s="48"/>
      <c r="E293" s="48"/>
      <c r="F293" s="48"/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</row>
    <row r="294">
      <c r="A294" s="48"/>
      <c r="B294" s="48"/>
      <c r="C294" s="48"/>
      <c r="D294" s="48"/>
      <c r="E294" s="48"/>
      <c r="F294" s="4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</row>
    <row r="295">
      <c r="A295" s="48"/>
      <c r="B295" s="48"/>
      <c r="C295" s="48"/>
      <c r="D295" s="48"/>
      <c r="E295" s="48"/>
      <c r="F295" s="48"/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</row>
    <row r="296">
      <c r="A296" s="48"/>
      <c r="B296" s="48"/>
      <c r="C296" s="48"/>
      <c r="D296" s="48"/>
      <c r="E296" s="48"/>
      <c r="F296" s="48"/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</row>
    <row r="297">
      <c r="A297" s="48"/>
      <c r="B297" s="48"/>
      <c r="C297" s="48"/>
      <c r="D297" s="48"/>
      <c r="E297" s="48"/>
      <c r="F297" s="48"/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</row>
    <row r="298">
      <c r="A298" s="48"/>
      <c r="B298" s="48"/>
      <c r="C298" s="48"/>
      <c r="D298" s="48"/>
      <c r="E298" s="48"/>
      <c r="F298" s="4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</row>
    <row r="299">
      <c r="A299" s="48"/>
      <c r="B299" s="48"/>
      <c r="C299" s="48"/>
      <c r="D299" s="48"/>
      <c r="E299" s="48"/>
      <c r="F299" s="48"/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</row>
    <row r="300">
      <c r="A300" s="48"/>
      <c r="B300" s="48"/>
      <c r="C300" s="48"/>
      <c r="D300" s="48"/>
      <c r="E300" s="48"/>
      <c r="F300" s="48"/>
      <c r="G300" s="48"/>
      <c r="H300" s="48"/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</row>
    <row r="301">
      <c r="A301" s="48"/>
      <c r="B301" s="48"/>
      <c r="C301" s="48"/>
      <c r="D301" s="48"/>
      <c r="E301" s="48"/>
      <c r="F301" s="48"/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</row>
    <row r="302">
      <c r="A302" s="48"/>
      <c r="B302" s="48"/>
      <c r="C302" s="48"/>
      <c r="D302" s="48"/>
      <c r="E302" s="48"/>
      <c r="F302" s="48"/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</row>
    <row r="303">
      <c r="A303" s="48"/>
      <c r="B303" s="48"/>
      <c r="C303" s="48"/>
      <c r="D303" s="48"/>
      <c r="E303" s="48"/>
      <c r="F303" s="48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</row>
    <row r="304">
      <c r="A304" s="48"/>
      <c r="B304" s="48"/>
      <c r="C304" s="48"/>
      <c r="D304" s="48"/>
      <c r="E304" s="48"/>
      <c r="F304" s="48"/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</row>
    <row r="305">
      <c r="A305" s="48"/>
      <c r="B305" s="48"/>
      <c r="C305" s="48"/>
      <c r="D305" s="48"/>
      <c r="E305" s="48"/>
      <c r="F305" s="48"/>
      <c r="G305" s="48"/>
      <c r="H305" s="48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</row>
    <row r="306">
      <c r="A306" s="48"/>
      <c r="B306" s="48"/>
      <c r="C306" s="48"/>
      <c r="D306" s="48"/>
      <c r="E306" s="48"/>
      <c r="F306" s="4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</row>
    <row r="307">
      <c r="A307" s="48"/>
      <c r="B307" s="48"/>
      <c r="C307" s="48"/>
      <c r="D307" s="48"/>
      <c r="E307" s="48"/>
      <c r="F307" s="48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</row>
    <row r="308">
      <c r="A308" s="48"/>
      <c r="B308" s="48"/>
      <c r="C308" s="48"/>
      <c r="D308" s="48"/>
      <c r="E308" s="48"/>
      <c r="F308" s="48"/>
      <c r="G308" s="48"/>
      <c r="H308" s="48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</row>
    <row r="309">
      <c r="A309" s="48"/>
      <c r="B309" s="48"/>
      <c r="C309" s="48"/>
      <c r="D309" s="48"/>
      <c r="E309" s="48"/>
      <c r="F309" s="48"/>
      <c r="G309" s="48"/>
      <c r="H309" s="48"/>
      <c r="I309" s="48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</row>
    <row r="310">
      <c r="A310" s="48"/>
      <c r="B310" s="48"/>
      <c r="C310" s="48"/>
      <c r="D310" s="48"/>
      <c r="E310" s="48"/>
      <c r="F310" s="48"/>
      <c r="G310" s="48"/>
      <c r="H310" s="48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</row>
    <row r="311">
      <c r="A311" s="48"/>
      <c r="B311" s="48"/>
      <c r="C311" s="48"/>
      <c r="D311" s="48"/>
      <c r="E311" s="48"/>
      <c r="F311" s="48"/>
      <c r="G311" s="48"/>
      <c r="H311" s="48"/>
      <c r="I311" s="48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</row>
    <row r="312">
      <c r="A312" s="48"/>
      <c r="B312" s="48"/>
      <c r="C312" s="48"/>
      <c r="D312" s="48"/>
      <c r="E312" s="48"/>
      <c r="F312" s="48"/>
      <c r="G312" s="48"/>
      <c r="H312" s="48"/>
      <c r="I312" s="48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</row>
    <row r="313">
      <c r="A313" s="48"/>
      <c r="B313" s="48"/>
      <c r="C313" s="48"/>
      <c r="D313" s="48"/>
      <c r="E313" s="48"/>
      <c r="F313" s="48"/>
      <c r="G313" s="48"/>
      <c r="H313" s="48"/>
      <c r="I313" s="48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</row>
    <row r="314">
      <c r="A314" s="48"/>
      <c r="B314" s="48"/>
      <c r="C314" s="48"/>
      <c r="D314" s="48"/>
      <c r="E314" s="48"/>
      <c r="F314" s="48"/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</row>
    <row r="315">
      <c r="A315" s="48"/>
      <c r="B315" s="48"/>
      <c r="C315" s="48"/>
      <c r="D315" s="48"/>
      <c r="E315" s="48"/>
      <c r="F315" s="48"/>
      <c r="G315" s="48"/>
      <c r="H315" s="48"/>
      <c r="I315" s="48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</row>
    <row r="316">
      <c r="A316" s="48"/>
      <c r="B316" s="48"/>
      <c r="C316" s="48"/>
      <c r="D316" s="48"/>
      <c r="E316" s="48"/>
      <c r="F316" s="48"/>
      <c r="G316" s="48"/>
      <c r="H316" s="48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</row>
    <row r="317">
      <c r="A317" s="48"/>
      <c r="B317" s="48"/>
      <c r="C317" s="48"/>
      <c r="D317" s="48"/>
      <c r="E317" s="48"/>
      <c r="F317" s="48"/>
      <c r="G317" s="48"/>
      <c r="H317" s="48"/>
      <c r="I317" s="48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</row>
    <row r="318">
      <c r="A318" s="48"/>
      <c r="B318" s="48"/>
      <c r="C318" s="48"/>
      <c r="D318" s="48"/>
      <c r="E318" s="48"/>
      <c r="F318" s="48"/>
      <c r="G318" s="48"/>
      <c r="H318" s="48"/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</row>
    <row r="319">
      <c r="A319" s="48"/>
      <c r="B319" s="48"/>
      <c r="C319" s="48"/>
      <c r="D319" s="48"/>
      <c r="E319" s="48"/>
      <c r="F319" s="48"/>
      <c r="G319" s="48"/>
      <c r="H319" s="48"/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</row>
    <row r="320">
      <c r="A320" s="48"/>
      <c r="B320" s="48"/>
      <c r="C320" s="48"/>
      <c r="D320" s="48"/>
      <c r="E320" s="48"/>
      <c r="F320" s="48"/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</row>
    <row r="321">
      <c r="A321" s="48"/>
      <c r="B321" s="48"/>
      <c r="C321" s="48"/>
      <c r="D321" s="48"/>
      <c r="E321" s="48"/>
      <c r="F321" s="48"/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</row>
    <row r="322">
      <c r="A322" s="48"/>
      <c r="B322" s="48"/>
      <c r="C322" s="48"/>
      <c r="D322" s="48"/>
      <c r="E322" s="48"/>
      <c r="F322" s="48"/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</row>
    <row r="323">
      <c r="A323" s="48"/>
      <c r="B323" s="48"/>
      <c r="C323" s="48"/>
      <c r="D323" s="48"/>
      <c r="E323" s="48"/>
      <c r="F323" s="48"/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</row>
    <row r="324">
      <c r="A324" s="48"/>
      <c r="B324" s="48"/>
      <c r="C324" s="48"/>
      <c r="D324" s="48"/>
      <c r="E324" s="48"/>
      <c r="F324" s="48"/>
      <c r="G324" s="48"/>
      <c r="H324" s="48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</row>
    <row r="325">
      <c r="A325" s="48"/>
      <c r="B325" s="48"/>
      <c r="C325" s="48"/>
      <c r="D325" s="48"/>
      <c r="E325" s="48"/>
      <c r="F325" s="48"/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</row>
    <row r="326">
      <c r="A326" s="48"/>
      <c r="B326" s="48"/>
      <c r="C326" s="48"/>
      <c r="D326" s="48"/>
      <c r="E326" s="48"/>
      <c r="F326" s="48"/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</row>
    <row r="327">
      <c r="A327" s="48"/>
      <c r="B327" s="48"/>
      <c r="C327" s="48"/>
      <c r="D327" s="48"/>
      <c r="E327" s="48"/>
      <c r="F327" s="48"/>
      <c r="G327" s="48"/>
      <c r="H327" s="48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</row>
    <row r="328">
      <c r="A328" s="48"/>
      <c r="B328" s="48"/>
      <c r="C328" s="48"/>
      <c r="D328" s="48"/>
      <c r="E328" s="48"/>
      <c r="F328" s="48"/>
      <c r="G328" s="48"/>
      <c r="H328" s="48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</row>
    <row r="329">
      <c r="A329" s="48"/>
      <c r="B329" s="48"/>
      <c r="C329" s="48"/>
      <c r="D329" s="48"/>
      <c r="E329" s="48"/>
      <c r="F329" s="48"/>
      <c r="G329" s="48"/>
      <c r="H329" s="48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</row>
    <row r="330">
      <c r="A330" s="48"/>
      <c r="B330" s="48"/>
      <c r="C330" s="48"/>
      <c r="D330" s="48"/>
      <c r="E330" s="48"/>
      <c r="F330" s="48"/>
      <c r="G330" s="48"/>
      <c r="H330" s="48"/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</row>
    <row r="331">
      <c r="A331" s="48"/>
      <c r="B331" s="48"/>
      <c r="C331" s="48"/>
      <c r="D331" s="48"/>
      <c r="E331" s="48"/>
      <c r="F331" s="48"/>
      <c r="G331" s="48"/>
      <c r="H331" s="48"/>
      <c r="I331" s="48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</row>
    <row r="332">
      <c r="A332" s="48"/>
      <c r="B332" s="48"/>
      <c r="C332" s="48"/>
      <c r="D332" s="48"/>
      <c r="E332" s="48"/>
      <c r="F332" s="48"/>
      <c r="G332" s="48"/>
      <c r="H332" s="48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</row>
    <row r="333">
      <c r="A333" s="48"/>
      <c r="B333" s="48"/>
      <c r="C333" s="48"/>
      <c r="D333" s="48"/>
      <c r="E333" s="48"/>
      <c r="F333" s="48"/>
      <c r="G333" s="48"/>
      <c r="H333" s="48"/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</row>
    <row r="334">
      <c r="A334" s="48"/>
      <c r="B334" s="48"/>
      <c r="C334" s="48"/>
      <c r="D334" s="48"/>
      <c r="E334" s="48"/>
      <c r="F334" s="48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</row>
    <row r="335">
      <c r="A335" s="48"/>
      <c r="B335" s="48"/>
      <c r="C335" s="48"/>
      <c r="D335" s="48"/>
      <c r="E335" s="48"/>
      <c r="F335" s="48"/>
      <c r="G335" s="48"/>
      <c r="H335" s="48"/>
      <c r="I335" s="48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</row>
    <row r="336">
      <c r="A336" s="48"/>
      <c r="B336" s="48"/>
      <c r="C336" s="48"/>
      <c r="D336" s="48"/>
      <c r="E336" s="48"/>
      <c r="F336" s="48"/>
      <c r="G336" s="48"/>
      <c r="H336" s="48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</row>
    <row r="337">
      <c r="A337" s="48"/>
      <c r="B337" s="48"/>
      <c r="C337" s="48"/>
      <c r="D337" s="48"/>
      <c r="E337" s="48"/>
      <c r="F337" s="4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</row>
    <row r="338">
      <c r="A338" s="48"/>
      <c r="B338" s="48"/>
      <c r="C338" s="48"/>
      <c r="D338" s="48"/>
      <c r="E338" s="48"/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</row>
    <row r="339">
      <c r="A339" s="48"/>
      <c r="B339" s="48"/>
      <c r="C339" s="48"/>
      <c r="D339" s="48"/>
      <c r="E339" s="48"/>
      <c r="F339" s="4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</row>
    <row r="340">
      <c r="A340" s="48"/>
      <c r="B340" s="48"/>
      <c r="C340" s="48"/>
      <c r="D340" s="48"/>
      <c r="E340" s="48"/>
      <c r="F340" s="4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</row>
    <row r="341">
      <c r="A341" s="48"/>
      <c r="B341" s="48"/>
      <c r="C341" s="48"/>
      <c r="D341" s="48"/>
      <c r="E341" s="48"/>
      <c r="F341" s="4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</row>
    <row r="342">
      <c r="A342" s="48"/>
      <c r="B342" s="48"/>
      <c r="C342" s="48"/>
      <c r="D342" s="48"/>
      <c r="E342" s="48"/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</row>
    <row r="343">
      <c r="A343" s="48"/>
      <c r="B343" s="48"/>
      <c r="C343" s="48"/>
      <c r="D343" s="48"/>
      <c r="E343" s="48"/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</row>
    <row r="344">
      <c r="A344" s="48"/>
      <c r="B344" s="48"/>
      <c r="C344" s="48"/>
      <c r="D344" s="48"/>
      <c r="E344" s="48"/>
      <c r="F344" s="4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</row>
    <row r="345">
      <c r="A345" s="48"/>
      <c r="B345" s="48"/>
      <c r="C345" s="48"/>
      <c r="D345" s="48"/>
      <c r="E345" s="48"/>
      <c r="F345" s="4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</row>
    <row r="346">
      <c r="A346" s="48"/>
      <c r="B346" s="48"/>
      <c r="C346" s="48"/>
      <c r="D346" s="48"/>
      <c r="E346" s="48"/>
      <c r="F346" s="4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</row>
    <row r="347">
      <c r="A347" s="48"/>
      <c r="B347" s="48"/>
      <c r="C347" s="48"/>
      <c r="D347" s="48"/>
      <c r="E347" s="48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</row>
    <row r="348">
      <c r="A348" s="48"/>
      <c r="B348" s="48"/>
      <c r="C348" s="48"/>
      <c r="D348" s="48"/>
      <c r="E348" s="48"/>
      <c r="F348" s="4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</row>
    <row r="349">
      <c r="A349" s="48"/>
      <c r="B349" s="48"/>
      <c r="C349" s="48"/>
      <c r="D349" s="48"/>
      <c r="E349" s="48"/>
      <c r="F349" s="4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</row>
    <row r="350">
      <c r="A350" s="48"/>
      <c r="B350" s="48"/>
      <c r="C350" s="48"/>
      <c r="D350" s="48"/>
      <c r="E350" s="48"/>
      <c r="F350" s="4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</row>
    <row r="351">
      <c r="A351" s="48"/>
      <c r="B351" s="48"/>
      <c r="C351" s="48"/>
      <c r="D351" s="48"/>
      <c r="E351" s="48"/>
      <c r="F351" s="48"/>
      <c r="G351" s="48"/>
      <c r="H351" s="48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</row>
    <row r="352">
      <c r="A352" s="48"/>
      <c r="B352" s="48"/>
      <c r="C352" s="48"/>
      <c r="D352" s="48"/>
      <c r="E352" s="48"/>
      <c r="F352" s="48"/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</row>
    <row r="353">
      <c r="A353" s="48"/>
      <c r="B353" s="48"/>
      <c r="C353" s="48"/>
      <c r="D353" s="48"/>
      <c r="E353" s="48"/>
      <c r="F353" s="48"/>
      <c r="G353" s="48"/>
      <c r="H353" s="48"/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</row>
    <row r="354">
      <c r="A354" s="48"/>
      <c r="B354" s="48"/>
      <c r="C354" s="48"/>
      <c r="D354" s="48"/>
      <c r="E354" s="48"/>
      <c r="F354" s="4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</row>
    <row r="355">
      <c r="A355" s="48"/>
      <c r="B355" s="48"/>
      <c r="C355" s="48"/>
      <c r="D355" s="48"/>
      <c r="E355" s="48"/>
      <c r="F355" s="4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</row>
    <row r="356">
      <c r="A356" s="48"/>
      <c r="B356" s="48"/>
      <c r="C356" s="48"/>
      <c r="D356" s="48"/>
      <c r="E356" s="48"/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</row>
    <row r="357">
      <c r="A357" s="48"/>
      <c r="B357" s="48"/>
      <c r="C357" s="48"/>
      <c r="D357" s="48"/>
      <c r="E357" s="48"/>
      <c r="F357" s="4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</row>
    <row r="358">
      <c r="A358" s="48"/>
      <c r="B358" s="48"/>
      <c r="C358" s="48"/>
      <c r="D358" s="48"/>
      <c r="E358" s="48"/>
      <c r="F358" s="4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</row>
    <row r="359">
      <c r="A359" s="48"/>
      <c r="B359" s="48"/>
      <c r="C359" s="48"/>
      <c r="D359" s="48"/>
      <c r="E359" s="48"/>
      <c r="F359" s="4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</row>
    <row r="360">
      <c r="A360" s="48"/>
      <c r="B360" s="48"/>
      <c r="C360" s="48"/>
      <c r="D360" s="48"/>
      <c r="E360" s="48"/>
      <c r="F360" s="4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</row>
    <row r="361">
      <c r="A361" s="48"/>
      <c r="B361" s="48"/>
      <c r="C361" s="48"/>
      <c r="D361" s="48"/>
      <c r="E361" s="48"/>
      <c r="F361" s="4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</row>
    <row r="362">
      <c r="A362" s="48"/>
      <c r="B362" s="48"/>
      <c r="C362" s="48"/>
      <c r="D362" s="48"/>
      <c r="E362" s="48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</row>
    <row r="363">
      <c r="A363" s="48"/>
      <c r="B363" s="48"/>
      <c r="C363" s="48"/>
      <c r="D363" s="48"/>
      <c r="E363" s="48"/>
      <c r="F363" s="4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</row>
    <row r="364">
      <c r="A364" s="48"/>
      <c r="B364" s="48"/>
      <c r="C364" s="48"/>
      <c r="D364" s="48"/>
      <c r="E364" s="48"/>
      <c r="F364" s="4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</row>
    <row r="365">
      <c r="A365" s="48"/>
      <c r="B365" s="48"/>
      <c r="C365" s="48"/>
      <c r="D365" s="48"/>
      <c r="E365" s="48"/>
      <c r="F365" s="4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</row>
    <row r="366">
      <c r="A366" s="48"/>
      <c r="B366" s="48"/>
      <c r="C366" s="48"/>
      <c r="D366" s="48"/>
      <c r="E366" s="48"/>
      <c r="F366" s="4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</row>
    <row r="367">
      <c r="A367" s="48"/>
      <c r="B367" s="48"/>
      <c r="C367" s="48"/>
      <c r="D367" s="48"/>
      <c r="E367" s="48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</row>
    <row r="368">
      <c r="A368" s="48"/>
      <c r="B368" s="48"/>
      <c r="C368" s="48"/>
      <c r="D368" s="48"/>
      <c r="E368" s="48"/>
      <c r="F368" s="48"/>
      <c r="G368" s="48"/>
      <c r="H368" s="48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</row>
    <row r="369">
      <c r="A369" s="48"/>
      <c r="B369" s="48"/>
      <c r="C369" s="48"/>
      <c r="D369" s="48"/>
      <c r="E369" s="48"/>
      <c r="F369" s="48"/>
      <c r="G369" s="48"/>
      <c r="H369" s="48"/>
      <c r="I369" s="48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</row>
    <row r="370">
      <c r="A370" s="48"/>
      <c r="B370" s="48"/>
      <c r="C370" s="48"/>
      <c r="D370" s="48"/>
      <c r="E370" s="48"/>
      <c r="F370" s="48"/>
      <c r="G370" s="48"/>
      <c r="H370" s="48"/>
      <c r="I370" s="48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</row>
    <row r="371">
      <c r="A371" s="48"/>
      <c r="B371" s="48"/>
      <c r="C371" s="48"/>
      <c r="D371" s="48"/>
      <c r="E371" s="48"/>
      <c r="F371" s="48"/>
      <c r="G371" s="48"/>
      <c r="H371" s="48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</row>
    <row r="372">
      <c r="A372" s="48"/>
      <c r="B372" s="48"/>
      <c r="C372" s="48"/>
      <c r="D372" s="48"/>
      <c r="E372" s="48"/>
      <c r="F372" s="4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</row>
    <row r="373">
      <c r="A373" s="48"/>
      <c r="B373" s="48"/>
      <c r="C373" s="48"/>
      <c r="D373" s="48"/>
      <c r="E373" s="48"/>
      <c r="F373" s="48"/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</row>
    <row r="374">
      <c r="A374" s="48"/>
      <c r="B374" s="48"/>
      <c r="C374" s="48"/>
      <c r="D374" s="48"/>
      <c r="E374" s="48"/>
      <c r="F374" s="48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</row>
    <row r="375">
      <c r="A375" s="48"/>
      <c r="B375" s="48"/>
      <c r="C375" s="48"/>
      <c r="D375" s="48"/>
      <c r="E375" s="48"/>
      <c r="F375" s="48"/>
      <c r="G375" s="48"/>
      <c r="H375" s="48"/>
      <c r="I375" s="48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</row>
    <row r="376">
      <c r="A376" s="48"/>
      <c r="B376" s="48"/>
      <c r="C376" s="48"/>
      <c r="D376" s="48"/>
      <c r="E376" s="48"/>
      <c r="F376" s="48"/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</row>
    <row r="377">
      <c r="A377" s="48"/>
      <c r="B377" s="48"/>
      <c r="C377" s="48"/>
      <c r="D377" s="48"/>
      <c r="E377" s="48"/>
      <c r="F377" s="4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</row>
    <row r="378">
      <c r="A378" s="48"/>
      <c r="B378" s="48"/>
      <c r="C378" s="48"/>
      <c r="D378" s="48"/>
      <c r="E378" s="48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</row>
    <row r="379">
      <c r="A379" s="48"/>
      <c r="B379" s="48"/>
      <c r="C379" s="48"/>
      <c r="D379" s="48"/>
      <c r="E379" s="48"/>
      <c r="F379" s="4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</row>
    <row r="380">
      <c r="A380" s="48"/>
      <c r="B380" s="48"/>
      <c r="C380" s="48"/>
      <c r="D380" s="48"/>
      <c r="E380" s="48"/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</row>
    <row r="381">
      <c r="A381" s="48"/>
      <c r="B381" s="48"/>
      <c r="C381" s="48"/>
      <c r="D381" s="48"/>
      <c r="E381" s="48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</row>
    <row r="382">
      <c r="A382" s="48"/>
      <c r="B382" s="48"/>
      <c r="C382" s="48"/>
      <c r="D382" s="48"/>
      <c r="E382" s="48"/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</row>
    <row r="383">
      <c r="A383" s="48"/>
      <c r="B383" s="48"/>
      <c r="C383" s="48"/>
      <c r="D383" s="48"/>
      <c r="E383" s="48"/>
      <c r="F383" s="4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</row>
    <row r="384">
      <c r="A384" s="48"/>
      <c r="B384" s="48"/>
      <c r="C384" s="48"/>
      <c r="D384" s="48"/>
      <c r="E384" s="48"/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</row>
    <row r="385">
      <c r="A385" s="48"/>
      <c r="B385" s="48"/>
      <c r="C385" s="48"/>
      <c r="D385" s="48"/>
      <c r="E385" s="48"/>
      <c r="F385" s="4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</row>
    <row r="386">
      <c r="A386" s="48"/>
      <c r="B386" s="48"/>
      <c r="C386" s="48"/>
      <c r="D386" s="48"/>
      <c r="E386" s="48"/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</row>
    <row r="387">
      <c r="A387" s="48"/>
      <c r="B387" s="48"/>
      <c r="C387" s="48"/>
      <c r="D387" s="48"/>
      <c r="E387" s="48"/>
      <c r="F387" s="4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</row>
    <row r="388">
      <c r="A388" s="48"/>
      <c r="B388" s="48"/>
      <c r="C388" s="48"/>
      <c r="D388" s="48"/>
      <c r="E388" s="48"/>
      <c r="F388" s="4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</row>
    <row r="389">
      <c r="A389" s="48"/>
      <c r="B389" s="48"/>
      <c r="C389" s="48"/>
      <c r="D389" s="48"/>
      <c r="E389" s="48"/>
      <c r="F389" s="4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</row>
    <row r="390">
      <c r="A390" s="48"/>
      <c r="B390" s="48"/>
      <c r="C390" s="48"/>
      <c r="D390" s="48"/>
      <c r="E390" s="48"/>
      <c r="F390" s="4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</row>
    <row r="391">
      <c r="A391" s="48"/>
      <c r="B391" s="48"/>
      <c r="C391" s="48"/>
      <c r="D391" s="48"/>
      <c r="E391" s="48"/>
      <c r="F391" s="48"/>
      <c r="G391" s="48"/>
      <c r="H391" s="48"/>
      <c r="I391" s="48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</row>
    <row r="392">
      <c r="A392" s="48"/>
      <c r="B392" s="48"/>
      <c r="C392" s="48"/>
      <c r="D392" s="48"/>
      <c r="E392" s="48"/>
      <c r="F392" s="48"/>
      <c r="G392" s="48"/>
      <c r="H392" s="48"/>
      <c r="I392" s="48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</row>
    <row r="393">
      <c r="A393" s="48"/>
      <c r="B393" s="48"/>
      <c r="C393" s="48"/>
      <c r="D393" s="48"/>
      <c r="E393" s="48"/>
      <c r="F393" s="48"/>
      <c r="G393" s="48"/>
      <c r="H393" s="48"/>
      <c r="I393" s="48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</row>
    <row r="394">
      <c r="A394" s="48"/>
      <c r="B394" s="48"/>
      <c r="C394" s="48"/>
      <c r="D394" s="48"/>
      <c r="E394" s="48"/>
      <c r="F394" s="48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</row>
    <row r="395">
      <c r="A395" s="48"/>
      <c r="B395" s="48"/>
      <c r="C395" s="48"/>
      <c r="D395" s="48"/>
      <c r="E395" s="48"/>
      <c r="F395" s="4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</row>
    <row r="396">
      <c r="A396" s="48"/>
      <c r="B396" s="48"/>
      <c r="C396" s="48"/>
      <c r="D396" s="48"/>
      <c r="E396" s="48"/>
      <c r="F396" s="4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</row>
    <row r="397">
      <c r="A397" s="48"/>
      <c r="B397" s="48"/>
      <c r="C397" s="48"/>
      <c r="D397" s="48"/>
      <c r="E397" s="48"/>
      <c r="F397" s="48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</row>
    <row r="398">
      <c r="A398" s="48"/>
      <c r="B398" s="48"/>
      <c r="C398" s="48"/>
      <c r="D398" s="48"/>
      <c r="E398" s="48"/>
      <c r="F398" s="4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</row>
    <row r="399">
      <c r="A399" s="48"/>
      <c r="B399" s="48"/>
      <c r="C399" s="48"/>
      <c r="D399" s="48"/>
      <c r="E399" s="48"/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</row>
    <row r="400">
      <c r="A400" s="48"/>
      <c r="B400" s="48"/>
      <c r="C400" s="48"/>
      <c r="D400" s="48"/>
      <c r="E400" s="48"/>
      <c r="F400" s="4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</row>
    <row r="401">
      <c r="A401" s="48"/>
      <c r="B401" s="48"/>
      <c r="C401" s="48"/>
      <c r="D401" s="48"/>
      <c r="E401" s="48"/>
      <c r="F401" s="4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</row>
    <row r="402">
      <c r="A402" s="48"/>
      <c r="B402" s="48"/>
      <c r="C402" s="48"/>
      <c r="D402" s="48"/>
      <c r="E402" s="48"/>
      <c r="F402" s="4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</row>
    <row r="403">
      <c r="A403" s="48"/>
      <c r="B403" s="48"/>
      <c r="C403" s="48"/>
      <c r="D403" s="48"/>
      <c r="E403" s="48"/>
      <c r="F403" s="4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</row>
    <row r="404">
      <c r="A404" s="48"/>
      <c r="B404" s="48"/>
      <c r="C404" s="48"/>
      <c r="D404" s="48"/>
      <c r="E404" s="48"/>
      <c r="F404" s="48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</row>
    <row r="405">
      <c r="A405" s="48"/>
      <c r="B405" s="48"/>
      <c r="C405" s="48"/>
      <c r="D405" s="48"/>
      <c r="E405" s="48"/>
      <c r="F405" s="4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</row>
    <row r="406">
      <c r="A406" s="48"/>
      <c r="B406" s="48"/>
      <c r="C406" s="48"/>
      <c r="D406" s="48"/>
      <c r="E406" s="48"/>
      <c r="F406" s="48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</row>
    <row r="407">
      <c r="A407" s="48"/>
      <c r="B407" s="48"/>
      <c r="C407" s="48"/>
      <c r="D407" s="48"/>
      <c r="E407" s="48"/>
      <c r="F407" s="4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</row>
    <row r="408">
      <c r="A408" s="48"/>
      <c r="B408" s="48"/>
      <c r="C408" s="48"/>
      <c r="D408" s="48"/>
      <c r="E408" s="48"/>
      <c r="F408" s="48"/>
      <c r="G408" s="48"/>
      <c r="H408" s="48"/>
      <c r="I408" s="48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</row>
    <row r="409">
      <c r="A409" s="48"/>
      <c r="B409" s="48"/>
      <c r="C409" s="48"/>
      <c r="D409" s="48"/>
      <c r="E409" s="48"/>
      <c r="F409" s="48"/>
      <c r="G409" s="48"/>
      <c r="H409" s="48"/>
      <c r="I409" s="48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</row>
    <row r="410">
      <c r="A410" s="48"/>
      <c r="B410" s="48"/>
      <c r="C410" s="48"/>
      <c r="D410" s="48"/>
      <c r="E410" s="48"/>
      <c r="F410" s="48"/>
      <c r="G410" s="48"/>
      <c r="H410" s="48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</row>
    <row r="411">
      <c r="A411" s="48"/>
      <c r="B411" s="48"/>
      <c r="C411" s="48"/>
      <c r="D411" s="48"/>
      <c r="E411" s="48"/>
      <c r="F411" s="48"/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</row>
    <row r="412">
      <c r="A412" s="48"/>
      <c r="B412" s="48"/>
      <c r="C412" s="48"/>
      <c r="D412" s="48"/>
      <c r="E412" s="48"/>
      <c r="F412" s="48"/>
      <c r="G412" s="48"/>
      <c r="H412" s="48"/>
      <c r="I412" s="48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</row>
    <row r="413">
      <c r="A413" s="48"/>
      <c r="B413" s="48"/>
      <c r="C413" s="48"/>
      <c r="D413" s="48"/>
      <c r="E413" s="48"/>
      <c r="F413" s="48"/>
      <c r="G413" s="48"/>
      <c r="H413" s="48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</row>
    <row r="414">
      <c r="A414" s="48"/>
      <c r="B414" s="48"/>
      <c r="C414" s="48"/>
      <c r="D414" s="48"/>
      <c r="E414" s="48"/>
      <c r="F414" s="48"/>
      <c r="G414" s="48"/>
      <c r="H414" s="48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</row>
    <row r="415">
      <c r="A415" s="48"/>
      <c r="B415" s="48"/>
      <c r="C415" s="48"/>
      <c r="D415" s="48"/>
      <c r="E415" s="48"/>
      <c r="F415" s="48"/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</row>
    <row r="416">
      <c r="A416" s="48"/>
      <c r="B416" s="48"/>
      <c r="C416" s="48"/>
      <c r="D416" s="48"/>
      <c r="E416" s="48"/>
      <c r="F416" s="48"/>
      <c r="G416" s="48"/>
      <c r="H416" s="48"/>
      <c r="I416" s="48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</row>
    <row r="417">
      <c r="A417" s="48"/>
      <c r="B417" s="48"/>
      <c r="C417" s="48"/>
      <c r="D417" s="48"/>
      <c r="E417" s="48"/>
      <c r="F417" s="48"/>
      <c r="G417" s="48"/>
      <c r="H417" s="48"/>
      <c r="I417" s="48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</row>
    <row r="418">
      <c r="A418" s="48"/>
      <c r="B418" s="48"/>
      <c r="C418" s="48"/>
      <c r="D418" s="48"/>
      <c r="E418" s="48"/>
      <c r="F418" s="48"/>
      <c r="G418" s="48"/>
      <c r="H418" s="48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</row>
    <row r="419">
      <c r="A419" s="48"/>
      <c r="B419" s="48"/>
      <c r="C419" s="48"/>
      <c r="D419" s="48"/>
      <c r="E419" s="48"/>
      <c r="F419" s="48"/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</row>
    <row r="420">
      <c r="A420" s="48"/>
      <c r="B420" s="48"/>
      <c r="C420" s="48"/>
      <c r="D420" s="48"/>
      <c r="E420" s="48"/>
      <c r="F420" s="48"/>
      <c r="G420" s="48"/>
      <c r="H420" s="48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</row>
    <row r="421">
      <c r="A421" s="48"/>
      <c r="B421" s="48"/>
      <c r="C421" s="48"/>
      <c r="D421" s="48"/>
      <c r="E421" s="48"/>
      <c r="F421" s="48"/>
      <c r="G421" s="48"/>
      <c r="H421" s="48"/>
      <c r="I421" s="48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</row>
    <row r="422">
      <c r="A422" s="48"/>
      <c r="B422" s="48"/>
      <c r="C422" s="48"/>
      <c r="D422" s="48"/>
      <c r="E422" s="48"/>
      <c r="F422" s="48"/>
      <c r="G422" s="48"/>
      <c r="H422" s="48"/>
      <c r="I422" s="48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</row>
    <row r="423">
      <c r="A423" s="48"/>
      <c r="B423" s="48"/>
      <c r="C423" s="48"/>
      <c r="D423" s="48"/>
      <c r="E423" s="48"/>
      <c r="F423" s="48"/>
      <c r="G423" s="48"/>
      <c r="H423" s="48"/>
      <c r="I423" s="48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</row>
    <row r="424">
      <c r="A424" s="48"/>
      <c r="B424" s="48"/>
      <c r="C424" s="48"/>
      <c r="D424" s="48"/>
      <c r="E424" s="48"/>
      <c r="F424" s="48"/>
      <c r="G424" s="48"/>
      <c r="H424" s="48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</row>
    <row r="425">
      <c r="A425" s="48"/>
      <c r="B425" s="48"/>
      <c r="C425" s="48"/>
      <c r="D425" s="48"/>
      <c r="E425" s="48"/>
      <c r="F425" s="48"/>
      <c r="G425" s="48"/>
      <c r="H425" s="48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</row>
    <row r="426">
      <c r="A426" s="48"/>
      <c r="B426" s="48"/>
      <c r="C426" s="48"/>
      <c r="D426" s="48"/>
      <c r="E426" s="48"/>
      <c r="F426" s="48"/>
      <c r="G426" s="48"/>
      <c r="H426" s="48"/>
      <c r="I426" s="48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</row>
    <row r="427">
      <c r="A427" s="48"/>
      <c r="B427" s="48"/>
      <c r="C427" s="48"/>
      <c r="D427" s="48"/>
      <c r="E427" s="48"/>
      <c r="F427" s="48"/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</row>
    <row r="428">
      <c r="A428" s="48"/>
      <c r="B428" s="48"/>
      <c r="C428" s="48"/>
      <c r="D428" s="48"/>
      <c r="E428" s="48"/>
      <c r="F428" s="48"/>
      <c r="G428" s="48"/>
      <c r="H428" s="48"/>
      <c r="I428" s="48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</row>
    <row r="429">
      <c r="A429" s="48"/>
      <c r="B429" s="48"/>
      <c r="C429" s="48"/>
      <c r="D429" s="48"/>
      <c r="E429" s="48"/>
      <c r="F429" s="48"/>
      <c r="G429" s="48"/>
      <c r="H429" s="48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</row>
    <row r="430">
      <c r="A430" s="48"/>
      <c r="B430" s="48"/>
      <c r="C430" s="48"/>
      <c r="D430" s="48"/>
      <c r="E430" s="48"/>
      <c r="F430" s="48"/>
      <c r="G430" s="48"/>
      <c r="H430" s="48"/>
      <c r="I430" s="48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</row>
    <row r="431">
      <c r="A431" s="48"/>
      <c r="B431" s="48"/>
      <c r="C431" s="48"/>
      <c r="D431" s="48"/>
      <c r="E431" s="48"/>
      <c r="F431" s="48"/>
      <c r="G431" s="48"/>
      <c r="H431" s="48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</row>
    <row r="432">
      <c r="A432" s="48"/>
      <c r="B432" s="48"/>
      <c r="C432" s="48"/>
      <c r="D432" s="48"/>
      <c r="E432" s="48"/>
      <c r="F432" s="48"/>
      <c r="G432" s="48"/>
      <c r="H432" s="48"/>
      <c r="I432" s="48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</row>
    <row r="433">
      <c r="A433" s="48"/>
      <c r="B433" s="48"/>
      <c r="C433" s="48"/>
      <c r="D433" s="48"/>
      <c r="E433" s="48"/>
      <c r="F433" s="48"/>
      <c r="G433" s="48"/>
      <c r="H433" s="48"/>
      <c r="I433" s="48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</row>
    <row r="434">
      <c r="A434" s="48"/>
      <c r="B434" s="48"/>
      <c r="C434" s="48"/>
      <c r="D434" s="48"/>
      <c r="E434" s="48"/>
      <c r="F434" s="48"/>
      <c r="G434" s="48"/>
      <c r="H434" s="48"/>
      <c r="I434" s="48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</row>
    <row r="435">
      <c r="A435" s="48"/>
      <c r="B435" s="48"/>
      <c r="C435" s="48"/>
      <c r="D435" s="48"/>
      <c r="E435" s="48"/>
      <c r="F435" s="48"/>
      <c r="G435" s="48"/>
      <c r="H435" s="48"/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</row>
    <row r="436">
      <c r="A436" s="48"/>
      <c r="B436" s="48"/>
      <c r="C436" s="48"/>
      <c r="D436" s="48"/>
      <c r="E436" s="48"/>
      <c r="F436" s="48"/>
      <c r="G436" s="48"/>
      <c r="H436" s="48"/>
      <c r="I436" s="48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</row>
    <row r="437">
      <c r="A437" s="48"/>
      <c r="B437" s="48"/>
      <c r="C437" s="48"/>
      <c r="D437" s="48"/>
      <c r="E437" s="48"/>
      <c r="F437" s="48"/>
      <c r="G437" s="48"/>
      <c r="H437" s="48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</row>
    <row r="438">
      <c r="A438" s="48"/>
      <c r="B438" s="48"/>
      <c r="C438" s="48"/>
      <c r="D438" s="48"/>
      <c r="E438" s="48"/>
      <c r="F438" s="48"/>
      <c r="G438" s="48"/>
      <c r="H438" s="48"/>
      <c r="I438" s="48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</row>
    <row r="439">
      <c r="A439" s="48"/>
      <c r="B439" s="48"/>
      <c r="C439" s="48"/>
      <c r="D439" s="48"/>
      <c r="E439" s="48"/>
      <c r="F439" s="48"/>
      <c r="G439" s="48"/>
      <c r="H439" s="48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</row>
    <row r="440">
      <c r="A440" s="48"/>
      <c r="B440" s="48"/>
      <c r="C440" s="48"/>
      <c r="D440" s="48"/>
      <c r="E440" s="48"/>
      <c r="F440" s="48"/>
      <c r="G440" s="48"/>
      <c r="H440" s="48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</row>
    <row r="441">
      <c r="A441" s="48"/>
      <c r="B441" s="48"/>
      <c r="C441" s="48"/>
      <c r="D441" s="48"/>
      <c r="E441" s="48"/>
      <c r="F441" s="48"/>
      <c r="G441" s="48"/>
      <c r="H441" s="48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</row>
    <row r="442">
      <c r="A442" s="48"/>
      <c r="B442" s="48"/>
      <c r="C442" s="48"/>
      <c r="D442" s="48"/>
      <c r="E442" s="48"/>
      <c r="F442" s="48"/>
      <c r="G442" s="48"/>
      <c r="H442" s="48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</row>
    <row r="443">
      <c r="A443" s="48"/>
      <c r="B443" s="48"/>
      <c r="C443" s="48"/>
      <c r="D443" s="48"/>
      <c r="E443" s="48"/>
      <c r="F443" s="48"/>
      <c r="G443" s="48"/>
      <c r="H443" s="48"/>
      <c r="I443" s="48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</row>
    <row r="444">
      <c r="A444" s="48"/>
      <c r="B444" s="48"/>
      <c r="C444" s="48"/>
      <c r="D444" s="48"/>
      <c r="E444" s="48"/>
      <c r="F444" s="48"/>
      <c r="G444" s="48"/>
      <c r="H444" s="48"/>
      <c r="I444" s="48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</row>
    <row r="445">
      <c r="A445" s="48"/>
      <c r="B445" s="48"/>
      <c r="C445" s="48"/>
      <c r="D445" s="48"/>
      <c r="E445" s="48"/>
      <c r="F445" s="48"/>
      <c r="G445" s="48"/>
      <c r="H445" s="48"/>
      <c r="I445" s="48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</row>
    <row r="446">
      <c r="A446" s="48"/>
      <c r="B446" s="48"/>
      <c r="C446" s="48"/>
      <c r="D446" s="48"/>
      <c r="E446" s="48"/>
      <c r="F446" s="48"/>
      <c r="G446" s="48"/>
      <c r="H446" s="48"/>
      <c r="I446" s="48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</row>
    <row r="447">
      <c r="A447" s="48"/>
      <c r="B447" s="48"/>
      <c r="C447" s="48"/>
      <c r="D447" s="48"/>
      <c r="E447" s="48"/>
      <c r="F447" s="48"/>
      <c r="G447" s="48"/>
      <c r="H447" s="48"/>
      <c r="I447" s="48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</row>
    <row r="448">
      <c r="A448" s="48"/>
      <c r="B448" s="48"/>
      <c r="C448" s="48"/>
      <c r="D448" s="48"/>
      <c r="E448" s="48"/>
      <c r="F448" s="48"/>
      <c r="G448" s="48"/>
      <c r="H448" s="48"/>
      <c r="I448" s="48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</row>
    <row r="449">
      <c r="A449" s="48"/>
      <c r="B449" s="48"/>
      <c r="C449" s="48"/>
      <c r="D449" s="48"/>
      <c r="E449" s="48"/>
      <c r="F449" s="48"/>
      <c r="G449" s="48"/>
      <c r="H449" s="48"/>
      <c r="I449" s="48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</row>
    <row r="450">
      <c r="A450" s="48"/>
      <c r="B450" s="48"/>
      <c r="C450" s="48"/>
      <c r="D450" s="48"/>
      <c r="E450" s="48"/>
      <c r="F450" s="48"/>
      <c r="G450" s="48"/>
      <c r="H450" s="48"/>
      <c r="I450" s="48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</row>
    <row r="451">
      <c r="A451" s="48"/>
      <c r="B451" s="48"/>
      <c r="C451" s="48"/>
      <c r="D451" s="48"/>
      <c r="E451" s="48"/>
      <c r="F451" s="48"/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</row>
    <row r="452">
      <c r="A452" s="48"/>
      <c r="B452" s="48"/>
      <c r="C452" s="48"/>
      <c r="D452" s="48"/>
      <c r="E452" s="48"/>
      <c r="F452" s="48"/>
      <c r="G452" s="48"/>
      <c r="H452" s="48"/>
      <c r="I452" s="48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</row>
    <row r="453">
      <c r="A453" s="48"/>
      <c r="B453" s="48"/>
      <c r="C453" s="48"/>
      <c r="D453" s="48"/>
      <c r="E453" s="48"/>
      <c r="F453" s="48"/>
      <c r="G453" s="48"/>
      <c r="H453" s="48"/>
      <c r="I453" s="48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</row>
    <row r="454">
      <c r="A454" s="48"/>
      <c r="B454" s="48"/>
      <c r="C454" s="48"/>
      <c r="D454" s="48"/>
      <c r="E454" s="48"/>
      <c r="F454" s="48"/>
      <c r="G454" s="48"/>
      <c r="H454" s="48"/>
      <c r="I454" s="48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</row>
    <row r="455">
      <c r="A455" s="48"/>
      <c r="B455" s="48"/>
      <c r="C455" s="48"/>
      <c r="D455" s="48"/>
      <c r="E455" s="48"/>
      <c r="F455" s="48"/>
      <c r="G455" s="48"/>
      <c r="H455" s="48"/>
      <c r="I455" s="48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</row>
    <row r="456">
      <c r="A456" s="48"/>
      <c r="B456" s="48"/>
      <c r="C456" s="48"/>
      <c r="D456" s="48"/>
      <c r="E456" s="48"/>
      <c r="F456" s="48"/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</row>
    <row r="457">
      <c r="A457" s="48"/>
      <c r="B457" s="48"/>
      <c r="C457" s="48"/>
      <c r="D457" s="48"/>
      <c r="E457" s="48"/>
      <c r="F457" s="48"/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</row>
    <row r="458">
      <c r="A458" s="48"/>
      <c r="B458" s="48"/>
      <c r="C458" s="48"/>
      <c r="D458" s="48"/>
      <c r="E458" s="48"/>
      <c r="F458" s="48"/>
      <c r="G458" s="48"/>
      <c r="H458" s="48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</row>
    <row r="459">
      <c r="A459" s="48"/>
      <c r="B459" s="48"/>
      <c r="C459" s="48"/>
      <c r="D459" s="48"/>
      <c r="E459" s="48"/>
      <c r="F459" s="48"/>
      <c r="G459" s="48"/>
      <c r="H459" s="48"/>
      <c r="I459" s="48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</row>
    <row r="460">
      <c r="A460" s="48"/>
      <c r="B460" s="48"/>
      <c r="C460" s="48"/>
      <c r="D460" s="48"/>
      <c r="E460" s="48"/>
      <c r="F460" s="48"/>
      <c r="G460" s="48"/>
      <c r="H460" s="48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</row>
    <row r="461">
      <c r="A461" s="48"/>
      <c r="B461" s="48"/>
      <c r="C461" s="48"/>
      <c r="D461" s="48"/>
      <c r="E461" s="48"/>
      <c r="F461" s="48"/>
      <c r="G461" s="48"/>
      <c r="H461" s="48"/>
      <c r="I461" s="48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</row>
    <row r="462">
      <c r="A462" s="48"/>
      <c r="B462" s="48"/>
      <c r="C462" s="48"/>
      <c r="D462" s="48"/>
      <c r="E462" s="48"/>
      <c r="F462" s="48"/>
      <c r="G462" s="48"/>
      <c r="H462" s="48"/>
      <c r="I462" s="48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</row>
    <row r="463">
      <c r="A463" s="48"/>
      <c r="B463" s="48"/>
      <c r="C463" s="48"/>
      <c r="D463" s="48"/>
      <c r="E463" s="48"/>
      <c r="F463" s="48"/>
      <c r="G463" s="48"/>
      <c r="H463" s="48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</row>
    <row r="464">
      <c r="A464" s="48"/>
      <c r="B464" s="48"/>
      <c r="C464" s="48"/>
      <c r="D464" s="48"/>
      <c r="E464" s="48"/>
      <c r="F464" s="48"/>
      <c r="G464" s="48"/>
      <c r="H464" s="48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</row>
    <row r="465">
      <c r="A465" s="48"/>
      <c r="B465" s="48"/>
      <c r="C465" s="48"/>
      <c r="D465" s="48"/>
      <c r="E465" s="48"/>
      <c r="F465" s="48"/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</row>
    <row r="466">
      <c r="A466" s="48"/>
      <c r="B466" s="48"/>
      <c r="C466" s="48"/>
      <c r="D466" s="48"/>
      <c r="E466" s="48"/>
      <c r="F466" s="48"/>
      <c r="G466" s="48"/>
      <c r="H466" s="48"/>
      <c r="I466" s="48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</row>
    <row r="467">
      <c r="A467" s="48"/>
      <c r="B467" s="48"/>
      <c r="C467" s="48"/>
      <c r="D467" s="48"/>
      <c r="E467" s="48"/>
      <c r="F467" s="48"/>
      <c r="G467" s="48"/>
      <c r="H467" s="48"/>
      <c r="I467" s="48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</row>
    <row r="468">
      <c r="A468" s="48"/>
      <c r="B468" s="48"/>
      <c r="C468" s="48"/>
      <c r="D468" s="48"/>
      <c r="E468" s="48"/>
      <c r="F468" s="48"/>
      <c r="G468" s="48"/>
      <c r="H468" s="48"/>
      <c r="I468" s="48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</row>
    <row r="469">
      <c r="A469" s="48"/>
      <c r="B469" s="48"/>
      <c r="C469" s="48"/>
      <c r="D469" s="48"/>
      <c r="E469" s="48"/>
      <c r="F469" s="48"/>
      <c r="G469" s="48"/>
      <c r="H469" s="48"/>
      <c r="I469" s="48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</row>
    <row r="470">
      <c r="A470" s="48"/>
      <c r="B470" s="48"/>
      <c r="C470" s="48"/>
      <c r="D470" s="48"/>
      <c r="E470" s="48"/>
      <c r="F470" s="48"/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</row>
    <row r="471">
      <c r="A471" s="48"/>
      <c r="B471" s="48"/>
      <c r="C471" s="48"/>
      <c r="D471" s="48"/>
      <c r="E471" s="48"/>
      <c r="F471" s="48"/>
      <c r="G471" s="48"/>
      <c r="H471" s="48"/>
      <c r="I471" s="48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</row>
    <row r="472">
      <c r="A472" s="48"/>
      <c r="B472" s="48"/>
      <c r="C472" s="48"/>
      <c r="D472" s="48"/>
      <c r="E472" s="48"/>
      <c r="F472" s="48"/>
      <c r="G472" s="48"/>
      <c r="H472" s="48"/>
      <c r="I472" s="48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</row>
    <row r="473">
      <c r="A473" s="48"/>
      <c r="B473" s="48"/>
      <c r="C473" s="48"/>
      <c r="D473" s="48"/>
      <c r="E473" s="48"/>
      <c r="F473" s="48"/>
      <c r="G473" s="48"/>
      <c r="H473" s="48"/>
      <c r="I473" s="48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</row>
    <row r="474">
      <c r="A474" s="48"/>
      <c r="B474" s="48"/>
      <c r="C474" s="48"/>
      <c r="D474" s="48"/>
      <c r="E474" s="48"/>
      <c r="F474" s="48"/>
      <c r="G474" s="48"/>
      <c r="H474" s="48"/>
      <c r="I474" s="48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</row>
    <row r="475">
      <c r="A475" s="48"/>
      <c r="B475" s="48"/>
      <c r="C475" s="48"/>
      <c r="D475" s="48"/>
      <c r="E475" s="48"/>
      <c r="F475" s="48"/>
      <c r="G475" s="48"/>
      <c r="H475" s="48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</row>
    <row r="476">
      <c r="A476" s="48"/>
      <c r="B476" s="48"/>
      <c r="C476" s="48"/>
      <c r="D476" s="48"/>
      <c r="E476" s="48"/>
      <c r="F476" s="48"/>
      <c r="G476" s="48"/>
      <c r="H476" s="48"/>
      <c r="I476" s="48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</row>
    <row r="477">
      <c r="A477" s="48"/>
      <c r="B477" s="48"/>
      <c r="C477" s="48"/>
      <c r="D477" s="48"/>
      <c r="E477" s="48"/>
      <c r="F477" s="48"/>
      <c r="G477" s="48"/>
      <c r="H477" s="48"/>
      <c r="I477" s="48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</row>
    <row r="478">
      <c r="A478" s="48"/>
      <c r="B478" s="48"/>
      <c r="C478" s="48"/>
      <c r="D478" s="48"/>
      <c r="E478" s="48"/>
      <c r="F478" s="48"/>
      <c r="G478" s="48"/>
      <c r="H478" s="48"/>
      <c r="I478" s="48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</row>
    <row r="479">
      <c r="A479" s="48"/>
      <c r="B479" s="48"/>
      <c r="C479" s="48"/>
      <c r="D479" s="48"/>
      <c r="E479" s="48"/>
      <c r="F479" s="48"/>
      <c r="G479" s="48"/>
      <c r="H479" s="48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</row>
    <row r="480">
      <c r="A480" s="48"/>
      <c r="B480" s="48"/>
      <c r="C480" s="48"/>
      <c r="D480" s="48"/>
      <c r="E480" s="48"/>
      <c r="F480" s="48"/>
      <c r="G480" s="48"/>
      <c r="H480" s="48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</row>
    <row r="481">
      <c r="A481" s="48"/>
      <c r="B481" s="48"/>
      <c r="C481" s="48"/>
      <c r="D481" s="48"/>
      <c r="E481" s="48"/>
      <c r="F481" s="48"/>
      <c r="G481" s="48"/>
      <c r="H481" s="48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</row>
    <row r="482">
      <c r="A482" s="48"/>
      <c r="B482" s="48"/>
      <c r="C482" s="48"/>
      <c r="D482" s="48"/>
      <c r="E482" s="48"/>
      <c r="F482" s="48"/>
      <c r="G482" s="48"/>
      <c r="H482" s="48"/>
      <c r="I482" s="48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</row>
    <row r="483">
      <c r="A483" s="48"/>
      <c r="B483" s="48"/>
      <c r="C483" s="48"/>
      <c r="D483" s="48"/>
      <c r="E483" s="48"/>
      <c r="F483" s="48"/>
      <c r="G483" s="48"/>
      <c r="H483" s="48"/>
      <c r="I483" s="48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</row>
    <row r="484">
      <c r="A484" s="48"/>
      <c r="B484" s="48"/>
      <c r="C484" s="48"/>
      <c r="D484" s="48"/>
      <c r="E484" s="48"/>
      <c r="F484" s="48"/>
      <c r="G484" s="48"/>
      <c r="H484" s="48"/>
      <c r="I484" s="48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</row>
    <row r="485">
      <c r="A485" s="48"/>
      <c r="B485" s="48"/>
      <c r="C485" s="48"/>
      <c r="D485" s="48"/>
      <c r="E485" s="48"/>
      <c r="F485" s="48"/>
      <c r="G485" s="48"/>
      <c r="H485" s="48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</row>
    <row r="486">
      <c r="A486" s="48"/>
      <c r="B486" s="48"/>
      <c r="C486" s="48"/>
      <c r="D486" s="48"/>
      <c r="E486" s="48"/>
      <c r="F486" s="48"/>
      <c r="G486" s="48"/>
      <c r="H486" s="48"/>
      <c r="I486" s="48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</row>
    <row r="487">
      <c r="A487" s="48"/>
      <c r="B487" s="48"/>
      <c r="C487" s="48"/>
      <c r="D487" s="48"/>
      <c r="E487" s="48"/>
      <c r="F487" s="48"/>
      <c r="G487" s="48"/>
      <c r="H487" s="48"/>
      <c r="I487" s="48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</row>
    <row r="488">
      <c r="A488" s="48"/>
      <c r="B488" s="48"/>
      <c r="C488" s="48"/>
      <c r="D488" s="48"/>
      <c r="E488" s="48"/>
      <c r="F488" s="48"/>
      <c r="G488" s="48"/>
      <c r="H488" s="48"/>
      <c r="I488" s="48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</row>
    <row r="489">
      <c r="A489" s="48"/>
      <c r="B489" s="48"/>
      <c r="C489" s="48"/>
      <c r="D489" s="48"/>
      <c r="E489" s="48"/>
      <c r="F489" s="48"/>
      <c r="G489" s="48"/>
      <c r="H489" s="48"/>
      <c r="I489" s="48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</row>
    <row r="490">
      <c r="A490" s="48"/>
      <c r="B490" s="48"/>
      <c r="C490" s="48"/>
      <c r="D490" s="48"/>
      <c r="E490" s="48"/>
      <c r="F490" s="48"/>
      <c r="G490" s="48"/>
      <c r="H490" s="48"/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</row>
    <row r="491">
      <c r="A491" s="48"/>
      <c r="B491" s="48"/>
      <c r="C491" s="48"/>
      <c r="D491" s="48"/>
      <c r="E491" s="48"/>
      <c r="F491" s="48"/>
      <c r="G491" s="48"/>
      <c r="H491" s="48"/>
      <c r="I491" s="48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</row>
    <row r="492">
      <c r="A492" s="48"/>
      <c r="B492" s="48"/>
      <c r="C492" s="48"/>
      <c r="D492" s="48"/>
      <c r="E492" s="48"/>
      <c r="F492" s="48"/>
      <c r="G492" s="48"/>
      <c r="H492" s="48"/>
      <c r="I492" s="48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</row>
    <row r="493">
      <c r="A493" s="48"/>
      <c r="B493" s="48"/>
      <c r="C493" s="48"/>
      <c r="D493" s="48"/>
      <c r="E493" s="48"/>
      <c r="F493" s="48"/>
      <c r="G493" s="48"/>
      <c r="H493" s="48"/>
      <c r="I493" s="48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</row>
    <row r="494">
      <c r="A494" s="48"/>
      <c r="B494" s="48"/>
      <c r="C494" s="48"/>
      <c r="D494" s="48"/>
      <c r="E494" s="48"/>
      <c r="F494" s="48"/>
      <c r="G494" s="48"/>
      <c r="H494" s="48"/>
      <c r="I494" s="48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</row>
    <row r="495">
      <c r="A495" s="48"/>
      <c r="B495" s="48"/>
      <c r="C495" s="48"/>
      <c r="D495" s="48"/>
      <c r="E495" s="48"/>
      <c r="F495" s="48"/>
      <c r="G495" s="48"/>
      <c r="H495" s="48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</row>
    <row r="496">
      <c r="A496" s="48"/>
      <c r="B496" s="48"/>
      <c r="C496" s="48"/>
      <c r="D496" s="48"/>
      <c r="E496" s="48"/>
      <c r="F496" s="48"/>
      <c r="G496" s="48"/>
      <c r="H496" s="48"/>
      <c r="I496" s="48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</row>
    <row r="497">
      <c r="A497" s="48"/>
      <c r="B497" s="48"/>
      <c r="C497" s="48"/>
      <c r="D497" s="48"/>
      <c r="E497" s="48"/>
      <c r="F497" s="48"/>
      <c r="G497" s="48"/>
      <c r="H497" s="48"/>
      <c r="I497" s="48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</row>
    <row r="498">
      <c r="A498" s="48"/>
      <c r="B498" s="48"/>
      <c r="C498" s="48"/>
      <c r="D498" s="48"/>
      <c r="E498" s="48"/>
      <c r="F498" s="48"/>
      <c r="G498" s="48"/>
      <c r="H498" s="48"/>
      <c r="I498" s="48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</row>
    <row r="499">
      <c r="A499" s="48"/>
      <c r="B499" s="48"/>
      <c r="C499" s="48"/>
      <c r="D499" s="48"/>
      <c r="E499" s="48"/>
      <c r="F499" s="48"/>
      <c r="G499" s="48"/>
      <c r="H499" s="48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</row>
    <row r="500">
      <c r="A500" s="48"/>
      <c r="B500" s="48"/>
      <c r="C500" s="48"/>
      <c r="D500" s="48"/>
      <c r="E500" s="48"/>
      <c r="F500" s="48"/>
      <c r="G500" s="48"/>
      <c r="H500" s="48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</row>
    <row r="501">
      <c r="A501" s="48"/>
      <c r="B501" s="48"/>
      <c r="C501" s="48"/>
      <c r="D501" s="48"/>
      <c r="E501" s="48"/>
      <c r="F501" s="48"/>
      <c r="G501" s="48"/>
      <c r="H501" s="48"/>
      <c r="I501" s="48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</row>
    <row r="502">
      <c r="A502" s="48"/>
      <c r="B502" s="48"/>
      <c r="C502" s="48"/>
      <c r="D502" s="48"/>
      <c r="E502" s="48"/>
      <c r="F502" s="48"/>
      <c r="G502" s="48"/>
      <c r="H502" s="48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</row>
    <row r="503">
      <c r="A503" s="48"/>
      <c r="B503" s="48"/>
      <c r="C503" s="48"/>
      <c r="D503" s="48"/>
      <c r="E503" s="48"/>
      <c r="F503" s="48"/>
      <c r="G503" s="48"/>
      <c r="H503" s="48"/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</row>
    <row r="504">
      <c r="A504" s="48"/>
      <c r="B504" s="48"/>
      <c r="C504" s="48"/>
      <c r="D504" s="48"/>
      <c r="E504" s="48"/>
      <c r="F504" s="48"/>
      <c r="G504" s="48"/>
      <c r="H504" s="48"/>
      <c r="I504" s="48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</row>
    <row r="505">
      <c r="A505" s="48"/>
      <c r="B505" s="48"/>
      <c r="C505" s="48"/>
      <c r="D505" s="48"/>
      <c r="E505" s="48"/>
      <c r="F505" s="48"/>
      <c r="G505" s="48"/>
      <c r="H505" s="48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</row>
    <row r="506">
      <c r="A506" s="48"/>
      <c r="B506" s="48"/>
      <c r="C506" s="48"/>
      <c r="D506" s="48"/>
      <c r="E506" s="48"/>
      <c r="F506" s="48"/>
      <c r="G506" s="48"/>
      <c r="H506" s="48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</row>
    <row r="507">
      <c r="A507" s="48"/>
      <c r="B507" s="48"/>
      <c r="C507" s="48"/>
      <c r="D507" s="48"/>
      <c r="E507" s="48"/>
      <c r="F507" s="48"/>
      <c r="G507" s="48"/>
      <c r="H507" s="48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</row>
    <row r="508">
      <c r="A508" s="48"/>
      <c r="B508" s="48"/>
      <c r="C508" s="48"/>
      <c r="D508" s="48"/>
      <c r="E508" s="48"/>
      <c r="F508" s="48"/>
      <c r="G508" s="48"/>
      <c r="H508" s="48"/>
      <c r="I508" s="48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</row>
    <row r="509">
      <c r="A509" s="48"/>
      <c r="B509" s="48"/>
      <c r="C509" s="48"/>
      <c r="D509" s="48"/>
      <c r="E509" s="48"/>
      <c r="F509" s="48"/>
      <c r="G509" s="48"/>
      <c r="H509" s="48"/>
      <c r="I509" s="48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</row>
    <row r="510">
      <c r="A510" s="48"/>
      <c r="B510" s="48"/>
      <c r="C510" s="48"/>
      <c r="D510" s="48"/>
      <c r="E510" s="48"/>
      <c r="F510" s="48"/>
      <c r="G510" s="48"/>
      <c r="H510" s="48"/>
      <c r="I510" s="48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</row>
    <row r="511">
      <c r="A511" s="48"/>
      <c r="B511" s="48"/>
      <c r="C511" s="48"/>
      <c r="D511" s="48"/>
      <c r="E511" s="48"/>
      <c r="F511" s="48"/>
      <c r="G511" s="48"/>
      <c r="H511" s="48"/>
      <c r="I511" s="48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</row>
    <row r="512">
      <c r="A512" s="48"/>
      <c r="B512" s="48"/>
      <c r="C512" s="48"/>
      <c r="D512" s="48"/>
      <c r="E512" s="48"/>
      <c r="F512" s="48"/>
      <c r="G512" s="48"/>
      <c r="H512" s="48"/>
      <c r="I512" s="48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</row>
    <row r="513">
      <c r="A513" s="48"/>
      <c r="B513" s="48"/>
      <c r="C513" s="48"/>
      <c r="D513" s="48"/>
      <c r="E513" s="48"/>
      <c r="F513" s="48"/>
      <c r="G513" s="48"/>
      <c r="H513" s="48"/>
      <c r="I513" s="48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</row>
    <row r="514">
      <c r="A514" s="48"/>
      <c r="B514" s="48"/>
      <c r="C514" s="48"/>
      <c r="D514" s="48"/>
      <c r="E514" s="48"/>
      <c r="F514" s="48"/>
      <c r="G514" s="48"/>
      <c r="H514" s="48"/>
      <c r="I514" s="48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</row>
    <row r="515">
      <c r="A515" s="48"/>
      <c r="B515" s="48"/>
      <c r="C515" s="48"/>
      <c r="D515" s="48"/>
      <c r="E515" s="48"/>
      <c r="F515" s="48"/>
      <c r="G515" s="48"/>
      <c r="H515" s="48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</row>
    <row r="516">
      <c r="A516" s="48"/>
      <c r="B516" s="48"/>
      <c r="C516" s="48"/>
      <c r="D516" s="48"/>
      <c r="E516" s="48"/>
      <c r="F516" s="48"/>
      <c r="G516" s="48"/>
      <c r="H516" s="48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</row>
    <row r="517">
      <c r="A517" s="48"/>
      <c r="B517" s="48"/>
      <c r="C517" s="48"/>
      <c r="D517" s="48"/>
      <c r="E517" s="48"/>
      <c r="F517" s="48"/>
      <c r="G517" s="48"/>
      <c r="H517" s="48"/>
      <c r="I517" s="48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</row>
    <row r="518">
      <c r="A518" s="48"/>
      <c r="B518" s="48"/>
      <c r="C518" s="48"/>
      <c r="D518" s="48"/>
      <c r="E518" s="48"/>
      <c r="F518" s="48"/>
      <c r="G518" s="48"/>
      <c r="H518" s="48"/>
      <c r="I518" s="48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</row>
    <row r="519">
      <c r="A519" s="48"/>
      <c r="B519" s="48"/>
      <c r="C519" s="48"/>
      <c r="D519" s="48"/>
      <c r="E519" s="48"/>
      <c r="F519" s="48"/>
      <c r="G519" s="48"/>
      <c r="H519" s="48"/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</row>
    <row r="520">
      <c r="A520" s="48"/>
      <c r="B520" s="48"/>
      <c r="C520" s="48"/>
      <c r="D520" s="48"/>
      <c r="E520" s="48"/>
      <c r="F520" s="48"/>
      <c r="G520" s="48"/>
      <c r="H520" s="48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</row>
    <row r="521">
      <c r="A521" s="48"/>
      <c r="B521" s="48"/>
      <c r="C521" s="48"/>
      <c r="D521" s="48"/>
      <c r="E521" s="48"/>
      <c r="F521" s="48"/>
      <c r="G521" s="48"/>
      <c r="H521" s="48"/>
      <c r="I521" s="48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</row>
    <row r="522">
      <c r="A522" s="48"/>
      <c r="B522" s="48"/>
      <c r="C522" s="48"/>
      <c r="D522" s="48"/>
      <c r="E522" s="48"/>
      <c r="F522" s="48"/>
      <c r="G522" s="48"/>
      <c r="H522" s="48"/>
      <c r="I522" s="48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</row>
    <row r="523">
      <c r="A523" s="48"/>
      <c r="B523" s="48"/>
      <c r="C523" s="48"/>
      <c r="D523" s="48"/>
      <c r="E523" s="48"/>
      <c r="F523" s="48"/>
      <c r="G523" s="48"/>
      <c r="H523" s="48"/>
      <c r="I523" s="48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</row>
    <row r="524">
      <c r="A524" s="48"/>
      <c r="B524" s="48"/>
      <c r="C524" s="48"/>
      <c r="D524" s="48"/>
      <c r="E524" s="48"/>
      <c r="F524" s="48"/>
      <c r="G524" s="48"/>
      <c r="H524" s="48"/>
      <c r="I524" s="48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</row>
    <row r="525">
      <c r="A525" s="48"/>
      <c r="B525" s="48"/>
      <c r="C525" s="48"/>
      <c r="D525" s="48"/>
      <c r="E525" s="48"/>
      <c r="F525" s="48"/>
      <c r="G525" s="48"/>
      <c r="H525" s="48"/>
      <c r="I525" s="48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</row>
    <row r="526">
      <c r="A526" s="48"/>
      <c r="B526" s="48"/>
      <c r="C526" s="48"/>
      <c r="D526" s="48"/>
      <c r="E526" s="48"/>
      <c r="F526" s="48"/>
      <c r="G526" s="48"/>
      <c r="H526" s="48"/>
      <c r="I526" s="48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</row>
    <row r="527">
      <c r="A527" s="48"/>
      <c r="B527" s="48"/>
      <c r="C527" s="48"/>
      <c r="D527" s="48"/>
      <c r="E527" s="48"/>
      <c r="F527" s="48"/>
      <c r="G527" s="48"/>
      <c r="H527" s="48"/>
      <c r="I527" s="48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</row>
    <row r="528">
      <c r="A528" s="48"/>
      <c r="B528" s="48"/>
      <c r="C528" s="48"/>
      <c r="D528" s="48"/>
      <c r="E528" s="48"/>
      <c r="F528" s="48"/>
      <c r="G528" s="48"/>
      <c r="H528" s="48"/>
      <c r="I528" s="48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</row>
    <row r="529">
      <c r="A529" s="48"/>
      <c r="B529" s="48"/>
      <c r="C529" s="48"/>
      <c r="D529" s="48"/>
      <c r="E529" s="48"/>
      <c r="F529" s="48"/>
      <c r="G529" s="48"/>
      <c r="H529" s="48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</row>
    <row r="530">
      <c r="A530" s="48"/>
      <c r="B530" s="48"/>
      <c r="C530" s="48"/>
      <c r="D530" s="48"/>
      <c r="E530" s="48"/>
      <c r="F530" s="48"/>
      <c r="G530" s="48"/>
      <c r="H530" s="48"/>
      <c r="I530" s="48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</row>
    <row r="531">
      <c r="A531" s="48"/>
      <c r="B531" s="48"/>
      <c r="C531" s="48"/>
      <c r="D531" s="48"/>
      <c r="E531" s="48"/>
      <c r="F531" s="48"/>
      <c r="G531" s="48"/>
      <c r="H531" s="48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</row>
    <row r="532">
      <c r="A532" s="48"/>
      <c r="B532" s="48"/>
      <c r="C532" s="48"/>
      <c r="D532" s="48"/>
      <c r="E532" s="48"/>
      <c r="F532" s="48"/>
      <c r="G532" s="48"/>
      <c r="H532" s="48"/>
      <c r="I532" s="48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</row>
    <row r="533">
      <c r="A533" s="48"/>
      <c r="B533" s="48"/>
      <c r="C533" s="48"/>
      <c r="D533" s="48"/>
      <c r="E533" s="48"/>
      <c r="F533" s="48"/>
      <c r="G533" s="48"/>
      <c r="H533" s="48"/>
      <c r="I533" s="48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</row>
    <row r="534">
      <c r="A534" s="48"/>
      <c r="B534" s="48"/>
      <c r="C534" s="48"/>
      <c r="D534" s="48"/>
      <c r="E534" s="48"/>
      <c r="F534" s="48"/>
      <c r="G534" s="48"/>
      <c r="H534" s="48"/>
      <c r="I534" s="48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</row>
    <row r="535">
      <c r="A535" s="48"/>
      <c r="B535" s="48"/>
      <c r="C535" s="48"/>
      <c r="D535" s="48"/>
      <c r="E535" s="48"/>
      <c r="F535" s="48"/>
      <c r="G535" s="48"/>
      <c r="H535" s="48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</row>
    <row r="536">
      <c r="A536" s="48"/>
      <c r="B536" s="48"/>
      <c r="C536" s="48"/>
      <c r="D536" s="48"/>
      <c r="E536" s="48"/>
      <c r="F536" s="48"/>
      <c r="G536" s="48"/>
      <c r="H536" s="48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</row>
    <row r="537">
      <c r="A537" s="48"/>
      <c r="B537" s="48"/>
      <c r="C537" s="48"/>
      <c r="D537" s="48"/>
      <c r="E537" s="48"/>
      <c r="F537" s="48"/>
      <c r="G537" s="48"/>
      <c r="H537" s="48"/>
      <c r="I537" s="48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</row>
    <row r="538">
      <c r="A538" s="48"/>
      <c r="B538" s="48"/>
      <c r="C538" s="48"/>
      <c r="D538" s="48"/>
      <c r="E538" s="48"/>
      <c r="F538" s="48"/>
      <c r="G538" s="48"/>
      <c r="H538" s="48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</row>
    <row r="539">
      <c r="A539" s="48"/>
      <c r="B539" s="48"/>
      <c r="C539" s="48"/>
      <c r="D539" s="48"/>
      <c r="E539" s="48"/>
      <c r="F539" s="48"/>
      <c r="G539" s="48"/>
      <c r="H539" s="48"/>
      <c r="I539" s="48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</row>
    <row r="540">
      <c r="A540" s="48"/>
      <c r="B540" s="48"/>
      <c r="C540" s="48"/>
      <c r="D540" s="48"/>
      <c r="E540" s="48"/>
      <c r="F540" s="48"/>
      <c r="G540" s="48"/>
      <c r="H540" s="48"/>
      <c r="I540" s="48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</row>
    <row r="541">
      <c r="A541" s="48"/>
      <c r="B541" s="48"/>
      <c r="C541" s="48"/>
      <c r="D541" s="48"/>
      <c r="E541" s="48"/>
      <c r="F541" s="48"/>
      <c r="G541" s="48"/>
      <c r="H541" s="48"/>
      <c r="I541" s="48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</row>
    <row r="542">
      <c r="A542" s="48"/>
      <c r="B542" s="48"/>
      <c r="C542" s="48"/>
      <c r="D542" s="48"/>
      <c r="E542" s="48"/>
      <c r="F542" s="48"/>
      <c r="G542" s="48"/>
      <c r="H542" s="48"/>
      <c r="I542" s="48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</row>
    <row r="543">
      <c r="A543" s="48"/>
      <c r="B543" s="48"/>
      <c r="C543" s="48"/>
      <c r="D543" s="48"/>
      <c r="E543" s="48"/>
      <c r="F543" s="48"/>
      <c r="G543" s="48"/>
      <c r="H543" s="48"/>
      <c r="I543" s="48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</row>
    <row r="544">
      <c r="A544" s="48"/>
      <c r="B544" s="48"/>
      <c r="C544" s="48"/>
      <c r="D544" s="48"/>
      <c r="E544" s="48"/>
      <c r="F544" s="48"/>
      <c r="G544" s="48"/>
      <c r="H544" s="48"/>
      <c r="I544" s="48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</row>
    <row r="545">
      <c r="A545" s="48"/>
      <c r="B545" s="48"/>
      <c r="C545" s="48"/>
      <c r="D545" s="48"/>
      <c r="E545" s="48"/>
      <c r="F545" s="48"/>
      <c r="G545" s="48"/>
      <c r="H545" s="48"/>
      <c r="I545" s="48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</row>
    <row r="546">
      <c r="A546" s="48"/>
      <c r="B546" s="48"/>
      <c r="C546" s="48"/>
      <c r="D546" s="48"/>
      <c r="E546" s="48"/>
      <c r="F546" s="48"/>
      <c r="G546" s="48"/>
      <c r="H546" s="48"/>
      <c r="I546" s="48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</row>
    <row r="547">
      <c r="A547" s="48"/>
      <c r="B547" s="48"/>
      <c r="C547" s="48"/>
      <c r="D547" s="48"/>
      <c r="E547" s="48"/>
      <c r="F547" s="48"/>
      <c r="G547" s="48"/>
      <c r="H547" s="48"/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</row>
    <row r="548">
      <c r="A548" s="48"/>
      <c r="B548" s="48"/>
      <c r="C548" s="48"/>
      <c r="D548" s="48"/>
      <c r="E548" s="48"/>
      <c r="F548" s="48"/>
      <c r="G548" s="48"/>
      <c r="H548" s="48"/>
      <c r="I548" s="48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</row>
    <row r="549">
      <c r="A549" s="48"/>
      <c r="B549" s="48"/>
      <c r="C549" s="48"/>
      <c r="D549" s="48"/>
      <c r="E549" s="48"/>
      <c r="F549" s="48"/>
      <c r="G549" s="48"/>
      <c r="H549" s="48"/>
      <c r="I549" s="48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</row>
    <row r="550">
      <c r="A550" s="48"/>
      <c r="B550" s="48"/>
      <c r="C550" s="48"/>
      <c r="D550" s="48"/>
      <c r="E550" s="48"/>
      <c r="F550" s="48"/>
      <c r="G550" s="48"/>
      <c r="H550" s="48"/>
      <c r="I550" s="48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</row>
    <row r="551">
      <c r="A551" s="48"/>
      <c r="B551" s="48"/>
      <c r="C551" s="48"/>
      <c r="D551" s="48"/>
      <c r="E551" s="48"/>
      <c r="F551" s="48"/>
      <c r="G551" s="48"/>
      <c r="H551" s="48"/>
      <c r="I551" s="48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</row>
    <row r="552">
      <c r="A552" s="48"/>
      <c r="B552" s="48"/>
      <c r="C552" s="48"/>
      <c r="D552" s="48"/>
      <c r="E552" s="48"/>
      <c r="F552" s="48"/>
      <c r="G552" s="48"/>
      <c r="H552" s="48"/>
      <c r="I552" s="48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</row>
    <row r="553">
      <c r="A553" s="48"/>
      <c r="B553" s="48"/>
      <c r="C553" s="48"/>
      <c r="D553" s="48"/>
      <c r="E553" s="48"/>
      <c r="F553" s="48"/>
      <c r="G553" s="48"/>
      <c r="H553" s="48"/>
      <c r="I553" s="48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</row>
    <row r="554">
      <c r="A554" s="48"/>
      <c r="B554" s="48"/>
      <c r="C554" s="48"/>
      <c r="D554" s="48"/>
      <c r="E554" s="48"/>
      <c r="F554" s="48"/>
      <c r="G554" s="48"/>
      <c r="H554" s="48"/>
      <c r="I554" s="48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</row>
    <row r="555">
      <c r="A555" s="48"/>
      <c r="B555" s="48"/>
      <c r="C555" s="48"/>
      <c r="D555" s="48"/>
      <c r="E555" s="48"/>
      <c r="F555" s="48"/>
      <c r="G555" s="48"/>
      <c r="H555" s="48"/>
      <c r="I555" s="48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</row>
    <row r="556">
      <c r="A556" s="48"/>
      <c r="B556" s="48"/>
      <c r="C556" s="48"/>
      <c r="D556" s="48"/>
      <c r="E556" s="48"/>
      <c r="F556" s="48"/>
      <c r="G556" s="48"/>
      <c r="H556" s="48"/>
      <c r="I556" s="48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</row>
    <row r="557">
      <c r="A557" s="48"/>
      <c r="B557" s="48"/>
      <c r="C557" s="48"/>
      <c r="D557" s="48"/>
      <c r="E557" s="48"/>
      <c r="F557" s="48"/>
      <c r="G557" s="48"/>
      <c r="H557" s="48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</row>
    <row r="558">
      <c r="A558" s="48"/>
      <c r="B558" s="48"/>
      <c r="C558" s="48"/>
      <c r="D558" s="48"/>
      <c r="E558" s="48"/>
      <c r="F558" s="48"/>
      <c r="G558" s="48"/>
      <c r="H558" s="48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</row>
    <row r="559">
      <c r="A559" s="48"/>
      <c r="B559" s="48"/>
      <c r="C559" s="48"/>
      <c r="D559" s="48"/>
      <c r="E559" s="48"/>
      <c r="F559" s="48"/>
      <c r="G559" s="48"/>
      <c r="H559" s="48"/>
      <c r="I559" s="48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</row>
    <row r="560">
      <c r="A560" s="48"/>
      <c r="B560" s="48"/>
      <c r="C560" s="48"/>
      <c r="D560" s="48"/>
      <c r="E560" s="48"/>
      <c r="F560" s="48"/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</row>
    <row r="561">
      <c r="A561" s="48"/>
      <c r="B561" s="48"/>
      <c r="C561" s="48"/>
      <c r="D561" s="48"/>
      <c r="E561" s="48"/>
      <c r="F561" s="48"/>
      <c r="G561" s="48"/>
      <c r="H561" s="48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</row>
    <row r="562">
      <c r="A562" s="48"/>
      <c r="B562" s="48"/>
      <c r="C562" s="48"/>
      <c r="D562" s="48"/>
      <c r="E562" s="48"/>
      <c r="F562" s="48"/>
      <c r="G562" s="48"/>
      <c r="H562" s="48"/>
      <c r="I562" s="48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</row>
    <row r="563">
      <c r="A563" s="48"/>
      <c r="B563" s="48"/>
      <c r="C563" s="48"/>
      <c r="D563" s="48"/>
      <c r="E563" s="48"/>
      <c r="F563" s="48"/>
      <c r="G563" s="48"/>
      <c r="H563" s="48"/>
      <c r="I563" s="48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</row>
    <row r="564">
      <c r="A564" s="48"/>
      <c r="B564" s="48"/>
      <c r="C564" s="48"/>
      <c r="D564" s="48"/>
      <c r="E564" s="48"/>
      <c r="F564" s="48"/>
      <c r="G564" s="48"/>
      <c r="H564" s="48"/>
      <c r="I564" s="48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</row>
    <row r="565">
      <c r="A565" s="48"/>
      <c r="B565" s="48"/>
      <c r="C565" s="48"/>
      <c r="D565" s="48"/>
      <c r="E565" s="48"/>
      <c r="F565" s="48"/>
      <c r="G565" s="48"/>
      <c r="H565" s="48"/>
      <c r="I565" s="48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</row>
    <row r="566">
      <c r="A566" s="48"/>
      <c r="B566" s="48"/>
      <c r="C566" s="48"/>
      <c r="D566" s="48"/>
      <c r="E566" s="48"/>
      <c r="F566" s="48"/>
      <c r="G566" s="48"/>
      <c r="H566" s="48"/>
      <c r="I566" s="48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</row>
    <row r="567">
      <c r="A567" s="48"/>
      <c r="B567" s="48"/>
      <c r="C567" s="48"/>
      <c r="D567" s="48"/>
      <c r="E567" s="48"/>
      <c r="F567" s="48"/>
      <c r="G567" s="48"/>
      <c r="H567" s="48"/>
      <c r="I567" s="48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</row>
    <row r="568">
      <c r="A568" s="48"/>
      <c r="B568" s="48"/>
      <c r="C568" s="48"/>
      <c r="D568" s="48"/>
      <c r="E568" s="48"/>
      <c r="F568" s="48"/>
      <c r="G568" s="48"/>
      <c r="H568" s="48"/>
      <c r="I568" s="48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</row>
    <row r="569">
      <c r="A569" s="48"/>
      <c r="B569" s="48"/>
      <c r="C569" s="48"/>
      <c r="D569" s="48"/>
      <c r="E569" s="48"/>
      <c r="F569" s="48"/>
      <c r="G569" s="48"/>
      <c r="H569" s="48"/>
      <c r="I569" s="48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</row>
    <row r="570">
      <c r="A570" s="48"/>
      <c r="B570" s="48"/>
      <c r="C570" s="48"/>
      <c r="D570" s="48"/>
      <c r="E570" s="48"/>
      <c r="F570" s="48"/>
      <c r="G570" s="48"/>
      <c r="H570" s="48"/>
      <c r="I570" s="48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</row>
    <row r="571">
      <c r="A571" s="48"/>
      <c r="B571" s="48"/>
      <c r="C571" s="48"/>
      <c r="D571" s="48"/>
      <c r="E571" s="48"/>
      <c r="F571" s="48"/>
      <c r="G571" s="48"/>
      <c r="H571" s="48"/>
      <c r="I571" s="48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</row>
    <row r="572">
      <c r="A572" s="48"/>
      <c r="B572" s="48"/>
      <c r="C572" s="48"/>
      <c r="D572" s="48"/>
      <c r="E572" s="48"/>
      <c r="F572" s="48"/>
      <c r="G572" s="48"/>
      <c r="H572" s="48"/>
      <c r="I572" s="48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</row>
    <row r="573">
      <c r="A573" s="48"/>
      <c r="B573" s="48"/>
      <c r="C573" s="48"/>
      <c r="D573" s="48"/>
      <c r="E573" s="48"/>
      <c r="F573" s="48"/>
      <c r="G573" s="48"/>
      <c r="H573" s="48"/>
      <c r="I573" s="48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</row>
    <row r="574">
      <c r="A574" s="48"/>
      <c r="B574" s="48"/>
      <c r="C574" s="48"/>
      <c r="D574" s="48"/>
      <c r="E574" s="48"/>
      <c r="F574" s="48"/>
      <c r="G574" s="48"/>
      <c r="H574" s="48"/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</row>
    <row r="575">
      <c r="A575" s="48"/>
      <c r="B575" s="48"/>
      <c r="C575" s="48"/>
      <c r="D575" s="48"/>
      <c r="E575" s="48"/>
      <c r="F575" s="48"/>
      <c r="G575" s="48"/>
      <c r="H575" s="48"/>
      <c r="I575" s="48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</row>
    <row r="576">
      <c r="A576" s="48"/>
      <c r="B576" s="48"/>
      <c r="C576" s="48"/>
      <c r="D576" s="48"/>
      <c r="E576" s="48"/>
      <c r="F576" s="48"/>
      <c r="G576" s="48"/>
      <c r="H576" s="48"/>
      <c r="I576" s="48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</row>
    <row r="577">
      <c r="A577" s="48"/>
      <c r="B577" s="48"/>
      <c r="C577" s="48"/>
      <c r="D577" s="48"/>
      <c r="E577" s="48"/>
      <c r="F577" s="48"/>
      <c r="G577" s="48"/>
      <c r="H577" s="48"/>
      <c r="I577" s="48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</row>
    <row r="578">
      <c r="A578" s="48"/>
      <c r="B578" s="48"/>
      <c r="C578" s="48"/>
      <c r="D578" s="48"/>
      <c r="E578" s="48"/>
      <c r="F578" s="48"/>
      <c r="G578" s="48"/>
      <c r="H578" s="48"/>
      <c r="I578" s="48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</row>
    <row r="579">
      <c r="A579" s="48"/>
      <c r="B579" s="48"/>
      <c r="C579" s="48"/>
      <c r="D579" s="48"/>
      <c r="E579" s="48"/>
      <c r="F579" s="48"/>
      <c r="G579" s="48"/>
      <c r="H579" s="48"/>
      <c r="I579" s="48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</row>
    <row r="580">
      <c r="A580" s="48"/>
      <c r="B580" s="48"/>
      <c r="C580" s="48"/>
      <c r="D580" s="48"/>
      <c r="E580" s="48"/>
      <c r="F580" s="48"/>
      <c r="G580" s="48"/>
      <c r="H580" s="48"/>
      <c r="I580" s="48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</row>
    <row r="581">
      <c r="A581" s="48"/>
      <c r="B581" s="48"/>
      <c r="C581" s="48"/>
      <c r="D581" s="48"/>
      <c r="E581" s="48"/>
      <c r="F581" s="48"/>
      <c r="G581" s="48"/>
      <c r="H581" s="48"/>
      <c r="I581" s="48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</row>
    <row r="582">
      <c r="A582" s="48"/>
      <c r="B582" s="48"/>
      <c r="C582" s="48"/>
      <c r="D582" s="48"/>
      <c r="E582" s="48"/>
      <c r="F582" s="48"/>
      <c r="G582" s="48"/>
      <c r="H582" s="48"/>
      <c r="I582" s="48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</row>
    <row r="583">
      <c r="A583" s="48"/>
      <c r="B583" s="48"/>
      <c r="C583" s="48"/>
      <c r="D583" s="48"/>
      <c r="E583" s="48"/>
      <c r="F583" s="48"/>
      <c r="G583" s="48"/>
      <c r="H583" s="48"/>
      <c r="I583" s="48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</row>
    <row r="584">
      <c r="A584" s="48"/>
      <c r="B584" s="48"/>
      <c r="C584" s="48"/>
      <c r="D584" s="48"/>
      <c r="E584" s="48"/>
      <c r="F584" s="48"/>
      <c r="G584" s="48"/>
      <c r="H584" s="48"/>
      <c r="I584" s="48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</row>
    <row r="585">
      <c r="A585" s="48"/>
      <c r="B585" s="48"/>
      <c r="C585" s="48"/>
      <c r="D585" s="48"/>
      <c r="E585" s="48"/>
      <c r="F585" s="48"/>
      <c r="G585" s="48"/>
      <c r="H585" s="48"/>
      <c r="I585" s="48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</row>
    <row r="586">
      <c r="A586" s="48"/>
      <c r="B586" s="48"/>
      <c r="C586" s="48"/>
      <c r="D586" s="48"/>
      <c r="E586" s="48"/>
      <c r="F586" s="48"/>
      <c r="G586" s="48"/>
      <c r="H586" s="48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</row>
    <row r="587">
      <c r="A587" s="48"/>
      <c r="B587" s="48"/>
      <c r="C587" s="48"/>
      <c r="D587" s="48"/>
      <c r="E587" s="48"/>
      <c r="F587" s="48"/>
      <c r="G587" s="48"/>
      <c r="H587" s="48"/>
      <c r="I587" s="48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</row>
    <row r="588">
      <c r="A588" s="48"/>
      <c r="B588" s="48"/>
      <c r="C588" s="48"/>
      <c r="D588" s="48"/>
      <c r="E588" s="48"/>
      <c r="F588" s="48"/>
      <c r="G588" s="48"/>
      <c r="H588" s="48"/>
      <c r="I588" s="48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</row>
    <row r="589">
      <c r="A589" s="48"/>
      <c r="B589" s="48"/>
      <c r="C589" s="48"/>
      <c r="D589" s="48"/>
      <c r="E589" s="48"/>
      <c r="F589" s="48"/>
      <c r="G589" s="48"/>
      <c r="H589" s="48"/>
      <c r="I589" s="48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</row>
    <row r="590">
      <c r="A590" s="48"/>
      <c r="B590" s="48"/>
      <c r="C590" s="48"/>
      <c r="D590" s="48"/>
      <c r="E590" s="48"/>
      <c r="F590" s="48"/>
      <c r="G590" s="48"/>
      <c r="H590" s="48"/>
      <c r="I590" s="48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</row>
    <row r="591">
      <c r="A591" s="48"/>
      <c r="B591" s="48"/>
      <c r="C591" s="48"/>
      <c r="D591" s="48"/>
      <c r="E591" s="48"/>
      <c r="F591" s="48"/>
      <c r="G591" s="48"/>
      <c r="H591" s="48"/>
      <c r="I591" s="48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</row>
    <row r="592">
      <c r="A592" s="48"/>
      <c r="B592" s="48"/>
      <c r="C592" s="48"/>
      <c r="D592" s="48"/>
      <c r="E592" s="48"/>
      <c r="F592" s="48"/>
      <c r="G592" s="48"/>
      <c r="H592" s="48"/>
      <c r="I592" s="48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</row>
    <row r="593">
      <c r="A593" s="48"/>
      <c r="B593" s="48"/>
      <c r="C593" s="48"/>
      <c r="D593" s="48"/>
      <c r="E593" s="48"/>
      <c r="F593" s="48"/>
      <c r="G593" s="48"/>
      <c r="H593" s="48"/>
      <c r="I593" s="48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</row>
    <row r="594">
      <c r="A594" s="48"/>
      <c r="B594" s="48"/>
      <c r="C594" s="48"/>
      <c r="D594" s="48"/>
      <c r="E594" s="48"/>
      <c r="F594" s="48"/>
      <c r="G594" s="48"/>
      <c r="H594" s="48"/>
      <c r="I594" s="48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</row>
    <row r="595">
      <c r="A595" s="48"/>
      <c r="B595" s="48"/>
      <c r="C595" s="48"/>
      <c r="D595" s="48"/>
      <c r="E595" s="48"/>
      <c r="F595" s="48"/>
      <c r="G595" s="48"/>
      <c r="H595" s="48"/>
      <c r="I595" s="48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</row>
    <row r="596">
      <c r="A596" s="48"/>
      <c r="B596" s="48"/>
      <c r="C596" s="48"/>
      <c r="D596" s="48"/>
      <c r="E596" s="48"/>
      <c r="F596" s="48"/>
      <c r="G596" s="48"/>
      <c r="H596" s="48"/>
      <c r="I596" s="48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</row>
    <row r="597">
      <c r="A597" s="48"/>
      <c r="B597" s="48"/>
      <c r="C597" s="48"/>
      <c r="D597" s="48"/>
      <c r="E597" s="48"/>
      <c r="F597" s="48"/>
      <c r="G597" s="48"/>
      <c r="H597" s="48"/>
      <c r="I597" s="48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</row>
    <row r="598">
      <c r="A598" s="48"/>
      <c r="B598" s="48"/>
      <c r="C598" s="48"/>
      <c r="D598" s="48"/>
      <c r="E598" s="48"/>
      <c r="F598" s="48"/>
      <c r="G598" s="48"/>
      <c r="H598" s="48"/>
      <c r="I598" s="48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</row>
    <row r="599">
      <c r="A599" s="48"/>
      <c r="B599" s="48"/>
      <c r="C599" s="48"/>
      <c r="D599" s="48"/>
      <c r="E599" s="48"/>
      <c r="F599" s="48"/>
      <c r="G599" s="48"/>
      <c r="H599" s="48"/>
      <c r="I599" s="48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</row>
    <row r="600">
      <c r="A600" s="48"/>
      <c r="B600" s="48"/>
      <c r="C600" s="48"/>
      <c r="D600" s="48"/>
      <c r="E600" s="48"/>
      <c r="F600" s="48"/>
      <c r="G600" s="48"/>
      <c r="H600" s="48"/>
      <c r="I600" s="48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</row>
    <row r="601">
      <c r="A601" s="48"/>
      <c r="B601" s="48"/>
      <c r="C601" s="48"/>
      <c r="D601" s="48"/>
      <c r="E601" s="48"/>
      <c r="F601" s="48"/>
      <c r="G601" s="48"/>
      <c r="H601" s="48"/>
      <c r="I601" s="48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</row>
    <row r="602">
      <c r="A602" s="48"/>
      <c r="B602" s="48"/>
      <c r="C602" s="48"/>
      <c r="D602" s="48"/>
      <c r="E602" s="48"/>
      <c r="F602" s="48"/>
      <c r="G602" s="48"/>
      <c r="H602" s="48"/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</row>
    <row r="603">
      <c r="A603" s="48"/>
      <c r="B603" s="48"/>
      <c r="C603" s="48"/>
      <c r="D603" s="48"/>
      <c r="E603" s="48"/>
      <c r="F603" s="48"/>
      <c r="G603" s="48"/>
      <c r="H603" s="48"/>
      <c r="I603" s="48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</row>
    <row r="604">
      <c r="A604" s="48"/>
      <c r="B604" s="48"/>
      <c r="C604" s="48"/>
      <c r="D604" s="48"/>
      <c r="E604" s="48"/>
      <c r="F604" s="48"/>
      <c r="G604" s="48"/>
      <c r="H604" s="48"/>
      <c r="I604" s="48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</row>
    <row r="605">
      <c r="A605" s="48"/>
      <c r="B605" s="48"/>
      <c r="C605" s="48"/>
      <c r="D605" s="48"/>
      <c r="E605" s="48"/>
      <c r="F605" s="48"/>
      <c r="G605" s="48"/>
      <c r="H605" s="48"/>
      <c r="I605" s="48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</row>
    <row r="606">
      <c r="A606" s="48"/>
      <c r="B606" s="48"/>
      <c r="C606" s="48"/>
      <c r="D606" s="48"/>
      <c r="E606" s="48"/>
      <c r="F606" s="48"/>
      <c r="G606" s="48"/>
      <c r="H606" s="48"/>
      <c r="I606" s="48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</row>
    <row r="607">
      <c r="A607" s="48"/>
      <c r="B607" s="48"/>
      <c r="C607" s="48"/>
      <c r="D607" s="48"/>
      <c r="E607" s="48"/>
      <c r="F607" s="48"/>
      <c r="G607" s="48"/>
      <c r="H607" s="48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</row>
    <row r="608">
      <c r="A608" s="48"/>
      <c r="B608" s="48"/>
      <c r="C608" s="48"/>
      <c r="D608" s="48"/>
      <c r="E608" s="48"/>
      <c r="F608" s="48"/>
      <c r="G608" s="48"/>
      <c r="H608" s="48"/>
      <c r="I608" s="48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</row>
    <row r="609">
      <c r="A609" s="48"/>
      <c r="B609" s="48"/>
      <c r="C609" s="48"/>
      <c r="D609" s="48"/>
      <c r="E609" s="48"/>
      <c r="F609" s="48"/>
      <c r="G609" s="48"/>
      <c r="H609" s="48"/>
      <c r="I609" s="48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</row>
    <row r="610">
      <c r="A610" s="48"/>
      <c r="B610" s="48"/>
      <c r="C610" s="48"/>
      <c r="D610" s="48"/>
      <c r="E610" s="48"/>
      <c r="F610" s="48"/>
      <c r="G610" s="48"/>
      <c r="H610" s="48"/>
      <c r="I610" s="48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</row>
    <row r="611">
      <c r="A611" s="48"/>
      <c r="B611" s="48"/>
      <c r="C611" s="48"/>
      <c r="D611" s="48"/>
      <c r="E611" s="48"/>
      <c r="F611" s="48"/>
      <c r="G611" s="48"/>
      <c r="H611" s="48"/>
      <c r="I611" s="48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</row>
    <row r="612">
      <c r="A612" s="48"/>
      <c r="B612" s="48"/>
      <c r="C612" s="48"/>
      <c r="D612" s="48"/>
      <c r="E612" s="48"/>
      <c r="F612" s="48"/>
      <c r="G612" s="48"/>
      <c r="H612" s="48"/>
      <c r="I612" s="48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</row>
    <row r="613">
      <c r="A613" s="48"/>
      <c r="B613" s="48"/>
      <c r="C613" s="48"/>
      <c r="D613" s="48"/>
      <c r="E613" s="48"/>
      <c r="F613" s="48"/>
      <c r="G613" s="48"/>
      <c r="H613" s="48"/>
      <c r="I613" s="48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</row>
    <row r="614">
      <c r="A614" s="48"/>
      <c r="B614" s="48"/>
      <c r="C614" s="48"/>
      <c r="D614" s="48"/>
      <c r="E614" s="48"/>
      <c r="F614" s="48"/>
      <c r="G614" s="48"/>
      <c r="H614" s="48"/>
      <c r="I614" s="48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</row>
    <row r="615">
      <c r="A615" s="48"/>
      <c r="B615" s="48"/>
      <c r="C615" s="48"/>
      <c r="D615" s="48"/>
      <c r="E615" s="48"/>
      <c r="F615" s="48"/>
      <c r="G615" s="48"/>
      <c r="H615" s="48"/>
      <c r="I615" s="48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</row>
    <row r="616">
      <c r="A616" s="48"/>
      <c r="B616" s="48"/>
      <c r="C616" s="48"/>
      <c r="D616" s="48"/>
      <c r="E616" s="48"/>
      <c r="F616" s="48"/>
      <c r="G616" s="48"/>
      <c r="H616" s="48"/>
      <c r="I616" s="48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</row>
    <row r="617">
      <c r="A617" s="48"/>
      <c r="B617" s="48"/>
      <c r="C617" s="48"/>
      <c r="D617" s="48"/>
      <c r="E617" s="48"/>
      <c r="F617" s="48"/>
      <c r="G617" s="48"/>
      <c r="H617" s="48"/>
      <c r="I617" s="48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</row>
    <row r="618">
      <c r="A618" s="48"/>
      <c r="B618" s="48"/>
      <c r="C618" s="48"/>
      <c r="D618" s="48"/>
      <c r="E618" s="48"/>
      <c r="F618" s="48"/>
      <c r="G618" s="48"/>
      <c r="H618" s="48"/>
      <c r="I618" s="48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</row>
    <row r="619">
      <c r="A619" s="48"/>
      <c r="B619" s="48"/>
      <c r="C619" s="48"/>
      <c r="D619" s="48"/>
      <c r="E619" s="48"/>
      <c r="F619" s="48"/>
      <c r="G619" s="48"/>
      <c r="H619" s="48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</row>
    <row r="620">
      <c r="A620" s="48"/>
      <c r="B620" s="48"/>
      <c r="C620" s="48"/>
      <c r="D620" s="48"/>
      <c r="E620" s="48"/>
      <c r="F620" s="48"/>
      <c r="G620" s="48"/>
      <c r="H620" s="48"/>
      <c r="I620" s="48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</row>
    <row r="621">
      <c r="A621" s="48"/>
      <c r="B621" s="48"/>
      <c r="C621" s="48"/>
      <c r="D621" s="48"/>
      <c r="E621" s="48"/>
      <c r="F621" s="48"/>
      <c r="G621" s="48"/>
      <c r="H621" s="48"/>
      <c r="I621" s="48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</row>
    <row r="622">
      <c r="A622" s="48"/>
      <c r="B622" s="48"/>
      <c r="C622" s="48"/>
      <c r="D622" s="48"/>
      <c r="E622" s="48"/>
      <c r="F622" s="48"/>
      <c r="G622" s="48"/>
      <c r="H622" s="48"/>
      <c r="I622" s="48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</row>
    <row r="623">
      <c r="A623" s="48"/>
      <c r="B623" s="48"/>
      <c r="C623" s="48"/>
      <c r="D623" s="48"/>
      <c r="E623" s="48"/>
      <c r="F623" s="48"/>
      <c r="G623" s="48"/>
      <c r="H623" s="48"/>
      <c r="I623" s="48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</row>
    <row r="624">
      <c r="A624" s="48"/>
      <c r="B624" s="48"/>
      <c r="C624" s="48"/>
      <c r="D624" s="48"/>
      <c r="E624" s="48"/>
      <c r="F624" s="48"/>
      <c r="G624" s="48"/>
      <c r="H624" s="48"/>
      <c r="I624" s="48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</row>
    <row r="625">
      <c r="A625" s="48"/>
      <c r="B625" s="48"/>
      <c r="C625" s="48"/>
      <c r="D625" s="48"/>
      <c r="E625" s="48"/>
      <c r="F625" s="48"/>
      <c r="G625" s="48"/>
      <c r="H625" s="48"/>
      <c r="I625" s="48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</row>
    <row r="626">
      <c r="A626" s="48"/>
      <c r="B626" s="48"/>
      <c r="C626" s="48"/>
      <c r="D626" s="48"/>
      <c r="E626" s="48"/>
      <c r="F626" s="48"/>
      <c r="G626" s="48"/>
      <c r="H626" s="48"/>
      <c r="I626" s="48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</row>
    <row r="627">
      <c r="A627" s="48"/>
      <c r="B627" s="48"/>
      <c r="C627" s="48"/>
      <c r="D627" s="48"/>
      <c r="E627" s="48"/>
      <c r="F627" s="48"/>
      <c r="G627" s="48"/>
      <c r="H627" s="48"/>
      <c r="I627" s="48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</row>
    <row r="628">
      <c r="A628" s="48"/>
      <c r="B628" s="48"/>
      <c r="C628" s="48"/>
      <c r="D628" s="48"/>
      <c r="E628" s="48"/>
      <c r="F628" s="48"/>
      <c r="G628" s="48"/>
      <c r="H628" s="48"/>
      <c r="I628" s="48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</row>
    <row r="629">
      <c r="A629" s="48"/>
      <c r="B629" s="48"/>
      <c r="C629" s="48"/>
      <c r="D629" s="48"/>
      <c r="E629" s="48"/>
      <c r="F629" s="48"/>
      <c r="G629" s="48"/>
      <c r="H629" s="48"/>
      <c r="I629" s="48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</row>
    <row r="630">
      <c r="A630" s="48"/>
      <c r="B630" s="48"/>
      <c r="C630" s="48"/>
      <c r="D630" s="48"/>
      <c r="E630" s="48"/>
      <c r="F630" s="48"/>
      <c r="G630" s="48"/>
      <c r="H630" s="48"/>
      <c r="I630" s="48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</row>
    <row r="631">
      <c r="A631" s="48"/>
      <c r="B631" s="48"/>
      <c r="C631" s="48"/>
      <c r="D631" s="48"/>
      <c r="E631" s="48"/>
      <c r="F631" s="48"/>
      <c r="G631" s="48"/>
      <c r="H631" s="48"/>
      <c r="I631" s="48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</row>
    <row r="632">
      <c r="A632" s="48"/>
      <c r="B632" s="48"/>
      <c r="C632" s="48"/>
      <c r="D632" s="48"/>
      <c r="E632" s="48"/>
      <c r="F632" s="48"/>
      <c r="G632" s="48"/>
      <c r="H632" s="48"/>
      <c r="I632" s="48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</row>
    <row r="633">
      <c r="A633" s="48"/>
      <c r="B633" s="48"/>
      <c r="C633" s="48"/>
      <c r="D633" s="48"/>
      <c r="E633" s="48"/>
      <c r="F633" s="48"/>
      <c r="G633" s="48"/>
      <c r="H633" s="48"/>
      <c r="I633" s="48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</row>
    <row r="634">
      <c r="A634" s="48"/>
      <c r="B634" s="48"/>
      <c r="C634" s="48"/>
      <c r="D634" s="48"/>
      <c r="E634" s="48"/>
      <c r="F634" s="48"/>
      <c r="G634" s="48"/>
      <c r="H634" s="48"/>
      <c r="I634" s="48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</row>
    <row r="635">
      <c r="A635" s="48"/>
      <c r="B635" s="48"/>
      <c r="C635" s="48"/>
      <c r="D635" s="48"/>
      <c r="E635" s="48"/>
      <c r="F635" s="48"/>
      <c r="G635" s="48"/>
      <c r="H635" s="48"/>
      <c r="I635" s="48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</row>
    <row r="636">
      <c r="A636" s="48"/>
      <c r="B636" s="48"/>
      <c r="C636" s="48"/>
      <c r="D636" s="48"/>
      <c r="E636" s="48"/>
      <c r="F636" s="48"/>
      <c r="G636" s="48"/>
      <c r="H636" s="48"/>
      <c r="I636" s="48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</row>
    <row r="637">
      <c r="A637" s="48"/>
      <c r="B637" s="48"/>
      <c r="C637" s="48"/>
      <c r="D637" s="48"/>
      <c r="E637" s="48"/>
      <c r="F637" s="48"/>
      <c r="G637" s="48"/>
      <c r="H637" s="48"/>
      <c r="I637" s="48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</row>
    <row r="638">
      <c r="A638" s="48"/>
      <c r="B638" s="48"/>
      <c r="C638" s="48"/>
      <c r="D638" s="48"/>
      <c r="E638" s="48"/>
      <c r="F638" s="48"/>
      <c r="G638" s="48"/>
      <c r="H638" s="48"/>
      <c r="I638" s="48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</row>
    <row r="639">
      <c r="A639" s="48"/>
      <c r="B639" s="48"/>
      <c r="C639" s="48"/>
      <c r="D639" s="48"/>
      <c r="E639" s="48"/>
      <c r="F639" s="48"/>
      <c r="G639" s="48"/>
      <c r="H639" s="48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</row>
    <row r="640">
      <c r="A640" s="48"/>
      <c r="B640" s="48"/>
      <c r="C640" s="48"/>
      <c r="D640" s="48"/>
      <c r="E640" s="48"/>
      <c r="F640" s="48"/>
      <c r="G640" s="48"/>
      <c r="H640" s="48"/>
      <c r="I640" s="48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</row>
    <row r="641">
      <c r="A641" s="48"/>
      <c r="B641" s="48"/>
      <c r="C641" s="48"/>
      <c r="D641" s="48"/>
      <c r="E641" s="48"/>
      <c r="F641" s="48"/>
      <c r="G641" s="48"/>
      <c r="H641" s="48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</row>
    <row r="642">
      <c r="A642" s="48"/>
      <c r="B642" s="48"/>
      <c r="C642" s="48"/>
      <c r="D642" s="48"/>
      <c r="E642" s="48"/>
      <c r="F642" s="48"/>
      <c r="G642" s="48"/>
      <c r="H642" s="48"/>
      <c r="I642" s="48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</row>
    <row r="643">
      <c r="A643" s="48"/>
      <c r="B643" s="48"/>
      <c r="C643" s="48"/>
      <c r="D643" s="48"/>
      <c r="E643" s="48"/>
      <c r="F643" s="48"/>
      <c r="G643" s="48"/>
      <c r="H643" s="48"/>
      <c r="I643" s="48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</row>
    <row r="644">
      <c r="A644" s="48"/>
      <c r="B644" s="48"/>
      <c r="C644" s="48"/>
      <c r="D644" s="48"/>
      <c r="E644" s="48"/>
      <c r="F644" s="48"/>
      <c r="G644" s="48"/>
      <c r="H644" s="48"/>
      <c r="I644" s="48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</row>
    <row r="645">
      <c r="A645" s="48"/>
      <c r="B645" s="48"/>
      <c r="C645" s="48"/>
      <c r="D645" s="48"/>
      <c r="E645" s="48"/>
      <c r="F645" s="48"/>
      <c r="G645" s="48"/>
      <c r="H645" s="48"/>
      <c r="I645" s="48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</row>
    <row r="646">
      <c r="A646" s="48"/>
      <c r="B646" s="48"/>
      <c r="C646" s="48"/>
      <c r="D646" s="48"/>
      <c r="E646" s="48"/>
      <c r="F646" s="48"/>
      <c r="G646" s="48"/>
      <c r="H646" s="48"/>
      <c r="I646" s="48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</row>
    <row r="647">
      <c r="A647" s="48"/>
      <c r="B647" s="48"/>
      <c r="C647" s="48"/>
      <c r="D647" s="48"/>
      <c r="E647" s="48"/>
      <c r="F647" s="48"/>
      <c r="G647" s="48"/>
      <c r="H647" s="48"/>
      <c r="I647" s="48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</row>
    <row r="648">
      <c r="A648" s="48"/>
      <c r="B648" s="48"/>
      <c r="C648" s="48"/>
      <c r="D648" s="48"/>
      <c r="E648" s="48"/>
      <c r="F648" s="48"/>
      <c r="G648" s="48"/>
      <c r="H648" s="48"/>
      <c r="I648" s="48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</row>
    <row r="649">
      <c r="A649" s="48"/>
      <c r="B649" s="48"/>
      <c r="C649" s="48"/>
      <c r="D649" s="48"/>
      <c r="E649" s="48"/>
      <c r="F649" s="48"/>
      <c r="G649" s="48"/>
      <c r="H649" s="48"/>
      <c r="I649" s="48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</row>
    <row r="650">
      <c r="A650" s="48"/>
      <c r="B650" s="48"/>
      <c r="C650" s="48"/>
      <c r="D650" s="48"/>
      <c r="E650" s="48"/>
      <c r="F650" s="48"/>
      <c r="G650" s="48"/>
      <c r="H650" s="48"/>
      <c r="I650" s="48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</row>
    <row r="651">
      <c r="A651" s="48"/>
      <c r="B651" s="48"/>
      <c r="C651" s="48"/>
      <c r="D651" s="48"/>
      <c r="E651" s="48"/>
      <c r="F651" s="48"/>
      <c r="G651" s="48"/>
      <c r="H651" s="48"/>
      <c r="I651" s="48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</row>
    <row r="652">
      <c r="A652" s="48"/>
      <c r="B652" s="48"/>
      <c r="C652" s="48"/>
      <c r="D652" s="48"/>
      <c r="E652" s="48"/>
      <c r="F652" s="48"/>
      <c r="G652" s="48"/>
      <c r="H652" s="48"/>
      <c r="I652" s="48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</row>
    <row r="653">
      <c r="A653" s="48"/>
      <c r="B653" s="48"/>
      <c r="C653" s="48"/>
      <c r="D653" s="48"/>
      <c r="E653" s="48"/>
      <c r="F653" s="48"/>
      <c r="G653" s="48"/>
      <c r="H653" s="48"/>
      <c r="I653" s="48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</row>
    <row r="654">
      <c r="A654" s="48"/>
      <c r="B654" s="48"/>
      <c r="C654" s="48"/>
      <c r="D654" s="48"/>
      <c r="E654" s="48"/>
      <c r="F654" s="48"/>
      <c r="G654" s="48"/>
      <c r="H654" s="48"/>
      <c r="I654" s="48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</row>
    <row r="655">
      <c r="A655" s="48"/>
      <c r="B655" s="48"/>
      <c r="C655" s="48"/>
      <c r="D655" s="48"/>
      <c r="E655" s="48"/>
      <c r="F655" s="48"/>
      <c r="G655" s="48"/>
      <c r="H655" s="48"/>
      <c r="I655" s="48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</row>
    <row r="656">
      <c r="A656" s="48"/>
      <c r="B656" s="48"/>
      <c r="C656" s="48"/>
      <c r="D656" s="48"/>
      <c r="E656" s="48"/>
      <c r="F656" s="48"/>
      <c r="G656" s="48"/>
      <c r="H656" s="48"/>
      <c r="I656" s="48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</row>
    <row r="657">
      <c r="A657" s="48"/>
      <c r="B657" s="48"/>
      <c r="C657" s="48"/>
      <c r="D657" s="48"/>
      <c r="E657" s="48"/>
      <c r="F657" s="48"/>
      <c r="G657" s="48"/>
      <c r="H657" s="48"/>
      <c r="I657" s="48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</row>
    <row r="658">
      <c r="A658" s="48"/>
      <c r="B658" s="48"/>
      <c r="C658" s="48"/>
      <c r="D658" s="48"/>
      <c r="E658" s="48"/>
      <c r="F658" s="48"/>
      <c r="G658" s="48"/>
      <c r="H658" s="48"/>
      <c r="I658" s="48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</row>
    <row r="659">
      <c r="A659" s="48"/>
      <c r="B659" s="48"/>
      <c r="C659" s="48"/>
      <c r="D659" s="48"/>
      <c r="E659" s="48"/>
      <c r="F659" s="48"/>
      <c r="G659" s="48"/>
      <c r="H659" s="48"/>
      <c r="I659" s="48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</row>
    <row r="660">
      <c r="A660" s="48"/>
      <c r="B660" s="48"/>
      <c r="C660" s="48"/>
      <c r="D660" s="48"/>
      <c r="E660" s="48"/>
      <c r="F660" s="48"/>
      <c r="G660" s="48"/>
      <c r="H660" s="48"/>
      <c r="I660" s="48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</row>
    <row r="661">
      <c r="A661" s="48"/>
      <c r="B661" s="48"/>
      <c r="C661" s="48"/>
      <c r="D661" s="48"/>
      <c r="E661" s="48"/>
      <c r="F661" s="48"/>
      <c r="G661" s="48"/>
      <c r="H661" s="48"/>
      <c r="I661" s="48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</row>
    <row r="662">
      <c r="A662" s="48"/>
      <c r="B662" s="48"/>
      <c r="C662" s="48"/>
      <c r="D662" s="48"/>
      <c r="E662" s="48"/>
      <c r="F662" s="48"/>
      <c r="G662" s="48"/>
      <c r="H662" s="48"/>
      <c r="I662" s="48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</row>
    <row r="663">
      <c r="A663" s="48"/>
      <c r="B663" s="48"/>
      <c r="C663" s="48"/>
      <c r="D663" s="48"/>
      <c r="E663" s="48"/>
      <c r="F663" s="48"/>
      <c r="G663" s="48"/>
      <c r="H663" s="48"/>
      <c r="I663" s="48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</row>
    <row r="664">
      <c r="A664" s="48"/>
      <c r="B664" s="48"/>
      <c r="C664" s="48"/>
      <c r="D664" s="48"/>
      <c r="E664" s="48"/>
      <c r="F664" s="48"/>
      <c r="G664" s="48"/>
      <c r="H664" s="48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</row>
    <row r="665">
      <c r="A665" s="48"/>
      <c r="B665" s="48"/>
      <c r="C665" s="48"/>
      <c r="D665" s="48"/>
      <c r="E665" s="48"/>
      <c r="F665" s="48"/>
      <c r="G665" s="48"/>
      <c r="H665" s="48"/>
      <c r="I665" s="48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</row>
    <row r="666">
      <c r="A666" s="48"/>
      <c r="B666" s="48"/>
      <c r="C666" s="48"/>
      <c r="D666" s="48"/>
      <c r="E666" s="48"/>
      <c r="F666" s="48"/>
      <c r="G666" s="48"/>
      <c r="H666" s="48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</row>
    <row r="667">
      <c r="A667" s="48"/>
      <c r="B667" s="48"/>
      <c r="C667" s="48"/>
      <c r="D667" s="48"/>
      <c r="E667" s="48"/>
      <c r="F667" s="48"/>
      <c r="G667" s="48"/>
      <c r="H667" s="48"/>
      <c r="I667" s="48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</row>
    <row r="668">
      <c r="A668" s="48"/>
      <c r="B668" s="48"/>
      <c r="C668" s="48"/>
      <c r="D668" s="48"/>
      <c r="E668" s="48"/>
      <c r="F668" s="48"/>
      <c r="G668" s="48"/>
      <c r="H668" s="48"/>
      <c r="I668" s="48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</row>
    <row r="669">
      <c r="A669" s="48"/>
      <c r="B669" s="48"/>
      <c r="C669" s="48"/>
      <c r="D669" s="48"/>
      <c r="E669" s="48"/>
      <c r="F669" s="48"/>
      <c r="G669" s="48"/>
      <c r="H669" s="48"/>
      <c r="I669" s="48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</row>
    <row r="670">
      <c r="A670" s="48"/>
      <c r="B670" s="48"/>
      <c r="C670" s="48"/>
      <c r="D670" s="48"/>
      <c r="E670" s="48"/>
      <c r="F670" s="48"/>
      <c r="G670" s="48"/>
      <c r="H670" s="48"/>
      <c r="I670" s="48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</row>
    <row r="671">
      <c r="A671" s="48"/>
      <c r="B671" s="48"/>
      <c r="C671" s="48"/>
      <c r="D671" s="48"/>
      <c r="E671" s="48"/>
      <c r="F671" s="48"/>
      <c r="G671" s="48"/>
      <c r="H671" s="48"/>
      <c r="I671" s="48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</row>
    <row r="672">
      <c r="A672" s="48"/>
      <c r="B672" s="48"/>
      <c r="C672" s="48"/>
      <c r="D672" s="48"/>
      <c r="E672" s="48"/>
      <c r="F672" s="48"/>
      <c r="G672" s="48"/>
      <c r="H672" s="48"/>
      <c r="I672" s="48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</row>
    <row r="673">
      <c r="A673" s="48"/>
      <c r="B673" s="48"/>
      <c r="C673" s="48"/>
      <c r="D673" s="48"/>
      <c r="E673" s="48"/>
      <c r="F673" s="48"/>
      <c r="G673" s="48"/>
      <c r="H673" s="48"/>
      <c r="I673" s="48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</row>
    <row r="674">
      <c r="A674" s="48"/>
      <c r="B674" s="48"/>
      <c r="C674" s="48"/>
      <c r="D674" s="48"/>
      <c r="E674" s="48"/>
      <c r="F674" s="48"/>
      <c r="G674" s="48"/>
      <c r="H674" s="48"/>
      <c r="I674" s="48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</row>
    <row r="675">
      <c r="A675" s="48"/>
      <c r="B675" s="48"/>
      <c r="C675" s="48"/>
      <c r="D675" s="48"/>
      <c r="E675" s="48"/>
      <c r="F675" s="48"/>
      <c r="G675" s="48"/>
      <c r="H675" s="48"/>
      <c r="I675" s="48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</row>
    <row r="676">
      <c r="A676" s="48"/>
      <c r="B676" s="48"/>
      <c r="C676" s="48"/>
      <c r="D676" s="48"/>
      <c r="E676" s="48"/>
      <c r="F676" s="48"/>
      <c r="G676" s="48"/>
      <c r="H676" s="48"/>
      <c r="I676" s="48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</row>
    <row r="677">
      <c r="A677" s="48"/>
      <c r="B677" s="48"/>
      <c r="C677" s="48"/>
      <c r="D677" s="48"/>
      <c r="E677" s="48"/>
      <c r="F677" s="48"/>
      <c r="G677" s="48"/>
      <c r="H677" s="48"/>
      <c r="I677" s="48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</row>
    <row r="678">
      <c r="A678" s="48"/>
      <c r="B678" s="48"/>
      <c r="C678" s="48"/>
      <c r="D678" s="48"/>
      <c r="E678" s="48"/>
      <c r="F678" s="48"/>
      <c r="G678" s="48"/>
      <c r="H678" s="48"/>
      <c r="I678" s="48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</row>
    <row r="679">
      <c r="A679" s="48"/>
      <c r="B679" s="48"/>
      <c r="C679" s="48"/>
      <c r="D679" s="48"/>
      <c r="E679" s="48"/>
      <c r="F679" s="48"/>
      <c r="G679" s="48"/>
      <c r="H679" s="48"/>
      <c r="I679" s="48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</row>
    <row r="680">
      <c r="A680" s="48"/>
      <c r="B680" s="48"/>
      <c r="C680" s="48"/>
      <c r="D680" s="48"/>
      <c r="E680" s="48"/>
      <c r="F680" s="48"/>
      <c r="G680" s="48"/>
      <c r="H680" s="48"/>
      <c r="I680" s="48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</row>
    <row r="681">
      <c r="A681" s="48"/>
      <c r="B681" s="48"/>
      <c r="C681" s="48"/>
      <c r="D681" s="48"/>
      <c r="E681" s="48"/>
      <c r="F681" s="48"/>
      <c r="G681" s="48"/>
      <c r="H681" s="48"/>
      <c r="I681" s="48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</row>
    <row r="682">
      <c r="A682" s="48"/>
      <c r="B682" s="48"/>
      <c r="C682" s="48"/>
      <c r="D682" s="48"/>
      <c r="E682" s="48"/>
      <c r="F682" s="48"/>
      <c r="G682" s="48"/>
      <c r="H682" s="48"/>
      <c r="I682" s="48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</row>
    <row r="683">
      <c r="A683" s="48"/>
      <c r="B683" s="48"/>
      <c r="C683" s="48"/>
      <c r="D683" s="48"/>
      <c r="E683" s="48"/>
      <c r="F683" s="48"/>
      <c r="G683" s="48"/>
      <c r="H683" s="48"/>
      <c r="I683" s="48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</row>
    <row r="684">
      <c r="A684" s="48"/>
      <c r="B684" s="48"/>
      <c r="C684" s="48"/>
      <c r="D684" s="48"/>
      <c r="E684" s="48"/>
      <c r="F684" s="48"/>
      <c r="G684" s="48"/>
      <c r="H684" s="48"/>
      <c r="I684" s="48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</row>
    <row r="685">
      <c r="A685" s="48"/>
      <c r="B685" s="48"/>
      <c r="C685" s="48"/>
      <c r="D685" s="48"/>
      <c r="E685" s="48"/>
      <c r="F685" s="48"/>
      <c r="G685" s="48"/>
      <c r="H685" s="48"/>
      <c r="I685" s="48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</row>
    <row r="686">
      <c r="A686" s="48"/>
      <c r="B686" s="48"/>
      <c r="C686" s="48"/>
      <c r="D686" s="48"/>
      <c r="E686" s="48"/>
      <c r="F686" s="48"/>
      <c r="G686" s="48"/>
      <c r="H686" s="48"/>
      <c r="I686" s="48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</row>
    <row r="687">
      <c r="A687" s="48"/>
      <c r="B687" s="48"/>
      <c r="C687" s="48"/>
      <c r="D687" s="48"/>
      <c r="E687" s="48"/>
      <c r="F687" s="48"/>
      <c r="G687" s="48"/>
      <c r="H687" s="48"/>
      <c r="I687" s="48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</row>
    <row r="688">
      <c r="A688" s="48"/>
      <c r="B688" s="48"/>
      <c r="C688" s="48"/>
      <c r="D688" s="48"/>
      <c r="E688" s="48"/>
      <c r="F688" s="48"/>
      <c r="G688" s="48"/>
      <c r="H688" s="48"/>
      <c r="I688" s="48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</row>
    <row r="689">
      <c r="A689" s="48"/>
      <c r="B689" s="48"/>
      <c r="C689" s="48"/>
      <c r="D689" s="48"/>
      <c r="E689" s="48"/>
      <c r="F689" s="48"/>
      <c r="G689" s="48"/>
      <c r="H689" s="48"/>
      <c r="I689" s="48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</row>
    <row r="690">
      <c r="A690" s="48"/>
      <c r="B690" s="48"/>
      <c r="C690" s="48"/>
      <c r="D690" s="48"/>
      <c r="E690" s="48"/>
      <c r="F690" s="48"/>
      <c r="G690" s="48"/>
      <c r="H690" s="48"/>
      <c r="I690" s="48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</row>
    <row r="691">
      <c r="A691" s="48"/>
      <c r="B691" s="48"/>
      <c r="C691" s="48"/>
      <c r="D691" s="48"/>
      <c r="E691" s="48"/>
      <c r="F691" s="48"/>
      <c r="G691" s="48"/>
      <c r="H691" s="48"/>
      <c r="I691" s="48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</row>
    <row r="692">
      <c r="A692" s="48"/>
      <c r="B692" s="48"/>
      <c r="C692" s="48"/>
      <c r="D692" s="48"/>
      <c r="E692" s="48"/>
      <c r="F692" s="48"/>
      <c r="G692" s="48"/>
      <c r="H692" s="48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</row>
    <row r="693">
      <c r="A693" s="48"/>
      <c r="B693" s="48"/>
      <c r="C693" s="48"/>
      <c r="D693" s="48"/>
      <c r="E693" s="48"/>
      <c r="F693" s="48"/>
      <c r="G693" s="48"/>
      <c r="H693" s="48"/>
      <c r="I693" s="48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</row>
    <row r="694">
      <c r="A694" s="48"/>
      <c r="B694" s="48"/>
      <c r="C694" s="48"/>
      <c r="D694" s="48"/>
      <c r="E694" s="48"/>
      <c r="F694" s="48"/>
      <c r="G694" s="48"/>
      <c r="H694" s="48"/>
      <c r="I694" s="48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</row>
    <row r="695">
      <c r="A695" s="48"/>
      <c r="B695" s="48"/>
      <c r="C695" s="48"/>
      <c r="D695" s="48"/>
      <c r="E695" s="48"/>
      <c r="F695" s="48"/>
      <c r="G695" s="48"/>
      <c r="H695" s="48"/>
      <c r="I695" s="48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</row>
    <row r="696">
      <c r="A696" s="48"/>
      <c r="B696" s="48"/>
      <c r="C696" s="48"/>
      <c r="D696" s="48"/>
      <c r="E696" s="48"/>
      <c r="F696" s="48"/>
      <c r="G696" s="48"/>
      <c r="H696" s="48"/>
      <c r="I696" s="48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</row>
    <row r="697">
      <c r="A697" s="48"/>
      <c r="B697" s="48"/>
      <c r="C697" s="48"/>
      <c r="D697" s="48"/>
      <c r="E697" s="48"/>
      <c r="F697" s="48"/>
      <c r="G697" s="48"/>
      <c r="H697" s="48"/>
      <c r="I697" s="48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</row>
    <row r="698">
      <c r="A698" s="48"/>
      <c r="B698" s="48"/>
      <c r="C698" s="48"/>
      <c r="D698" s="48"/>
      <c r="E698" s="48"/>
      <c r="F698" s="48"/>
      <c r="G698" s="48"/>
      <c r="H698" s="48"/>
      <c r="I698" s="48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</row>
    <row r="699">
      <c r="A699" s="48"/>
      <c r="B699" s="48"/>
      <c r="C699" s="48"/>
      <c r="D699" s="48"/>
      <c r="E699" s="48"/>
      <c r="F699" s="48"/>
      <c r="G699" s="48"/>
      <c r="H699" s="48"/>
      <c r="I699" s="48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</row>
    <row r="700">
      <c r="A700" s="48"/>
      <c r="B700" s="48"/>
      <c r="C700" s="48"/>
      <c r="D700" s="48"/>
      <c r="E700" s="48"/>
      <c r="F700" s="48"/>
      <c r="G700" s="48"/>
      <c r="H700" s="48"/>
      <c r="I700" s="48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</row>
    <row r="701">
      <c r="A701" s="48"/>
      <c r="B701" s="48"/>
      <c r="C701" s="48"/>
      <c r="D701" s="48"/>
      <c r="E701" s="48"/>
      <c r="F701" s="48"/>
      <c r="G701" s="48"/>
      <c r="H701" s="48"/>
      <c r="I701" s="48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</row>
    <row r="702">
      <c r="A702" s="48"/>
      <c r="B702" s="48"/>
      <c r="C702" s="48"/>
      <c r="D702" s="48"/>
      <c r="E702" s="48"/>
      <c r="F702" s="48"/>
      <c r="G702" s="48"/>
      <c r="H702" s="48"/>
      <c r="I702" s="48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</row>
    <row r="703">
      <c r="A703" s="48"/>
      <c r="B703" s="48"/>
      <c r="C703" s="48"/>
      <c r="D703" s="48"/>
      <c r="E703" s="48"/>
      <c r="F703" s="48"/>
      <c r="G703" s="48"/>
      <c r="H703" s="48"/>
      <c r="I703" s="48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</row>
    <row r="704">
      <c r="A704" s="48"/>
      <c r="B704" s="48"/>
      <c r="C704" s="48"/>
      <c r="D704" s="48"/>
      <c r="E704" s="48"/>
      <c r="F704" s="48"/>
      <c r="G704" s="48"/>
      <c r="H704" s="48"/>
      <c r="I704" s="48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</row>
    <row r="705">
      <c r="A705" s="48"/>
      <c r="B705" s="48"/>
      <c r="C705" s="48"/>
      <c r="D705" s="48"/>
      <c r="E705" s="48"/>
      <c r="F705" s="48"/>
      <c r="G705" s="48"/>
      <c r="H705" s="48"/>
      <c r="I705" s="48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</row>
    <row r="706">
      <c r="A706" s="48"/>
      <c r="B706" s="48"/>
      <c r="C706" s="48"/>
      <c r="D706" s="48"/>
      <c r="E706" s="48"/>
      <c r="F706" s="48"/>
      <c r="G706" s="48"/>
      <c r="H706" s="48"/>
      <c r="I706" s="48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</row>
    <row r="707">
      <c r="A707" s="48"/>
      <c r="B707" s="48"/>
      <c r="C707" s="48"/>
      <c r="D707" s="48"/>
      <c r="E707" s="48"/>
      <c r="F707" s="48"/>
      <c r="G707" s="48"/>
      <c r="H707" s="48"/>
      <c r="I707" s="48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</row>
    <row r="708">
      <c r="A708" s="48"/>
      <c r="B708" s="48"/>
      <c r="C708" s="48"/>
      <c r="D708" s="48"/>
      <c r="E708" s="48"/>
      <c r="F708" s="48"/>
      <c r="G708" s="48"/>
      <c r="H708" s="48"/>
      <c r="I708" s="48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</row>
    <row r="709">
      <c r="A709" s="48"/>
      <c r="B709" s="48"/>
      <c r="C709" s="48"/>
      <c r="D709" s="48"/>
      <c r="E709" s="48"/>
      <c r="F709" s="48"/>
      <c r="G709" s="48"/>
      <c r="H709" s="48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</row>
    <row r="710">
      <c r="A710" s="48"/>
      <c r="B710" s="48"/>
      <c r="C710" s="48"/>
      <c r="D710" s="48"/>
      <c r="E710" s="48"/>
      <c r="F710" s="48"/>
      <c r="G710" s="48"/>
      <c r="H710" s="48"/>
      <c r="I710" s="48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</row>
    <row r="711">
      <c r="A711" s="48"/>
      <c r="B711" s="48"/>
      <c r="C711" s="48"/>
      <c r="D711" s="48"/>
      <c r="E711" s="48"/>
      <c r="F711" s="48"/>
      <c r="G711" s="48"/>
      <c r="H711" s="48"/>
      <c r="I711" s="48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</row>
    <row r="712">
      <c r="A712" s="48"/>
      <c r="B712" s="48"/>
      <c r="C712" s="48"/>
      <c r="D712" s="48"/>
      <c r="E712" s="48"/>
      <c r="F712" s="48"/>
      <c r="G712" s="48"/>
      <c r="H712" s="48"/>
      <c r="I712" s="48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</row>
    <row r="713">
      <c r="A713" s="48"/>
      <c r="B713" s="48"/>
      <c r="C713" s="48"/>
      <c r="D713" s="48"/>
      <c r="E713" s="48"/>
      <c r="F713" s="48"/>
      <c r="G713" s="48"/>
      <c r="H713" s="48"/>
      <c r="I713" s="48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</row>
    <row r="714">
      <c r="A714" s="48"/>
      <c r="B714" s="48"/>
      <c r="C714" s="48"/>
      <c r="D714" s="48"/>
      <c r="E714" s="48"/>
      <c r="F714" s="48"/>
      <c r="G714" s="48"/>
      <c r="H714" s="48"/>
      <c r="I714" s="48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</row>
    <row r="715">
      <c r="A715" s="48"/>
      <c r="B715" s="48"/>
      <c r="C715" s="48"/>
      <c r="D715" s="48"/>
      <c r="E715" s="48"/>
      <c r="F715" s="48"/>
      <c r="G715" s="48"/>
      <c r="H715" s="48"/>
      <c r="I715" s="48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</row>
    <row r="716">
      <c r="A716" s="48"/>
      <c r="B716" s="48"/>
      <c r="C716" s="48"/>
      <c r="D716" s="48"/>
      <c r="E716" s="48"/>
      <c r="F716" s="48"/>
      <c r="G716" s="48"/>
      <c r="H716" s="48"/>
      <c r="I716" s="48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</row>
    <row r="717">
      <c r="A717" s="48"/>
      <c r="B717" s="48"/>
      <c r="C717" s="48"/>
      <c r="D717" s="48"/>
      <c r="E717" s="48"/>
      <c r="F717" s="48"/>
      <c r="G717" s="48"/>
      <c r="H717" s="48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</row>
    <row r="718">
      <c r="A718" s="48"/>
      <c r="B718" s="48"/>
      <c r="C718" s="48"/>
      <c r="D718" s="48"/>
      <c r="E718" s="48"/>
      <c r="F718" s="48"/>
      <c r="G718" s="48"/>
      <c r="H718" s="48"/>
      <c r="I718" s="48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</row>
    <row r="719">
      <c r="A719" s="48"/>
      <c r="B719" s="48"/>
      <c r="C719" s="48"/>
      <c r="D719" s="48"/>
      <c r="E719" s="48"/>
      <c r="F719" s="48"/>
      <c r="G719" s="48"/>
      <c r="H719" s="48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</row>
    <row r="720">
      <c r="A720" s="48"/>
      <c r="B720" s="48"/>
      <c r="C720" s="48"/>
      <c r="D720" s="48"/>
      <c r="E720" s="48"/>
      <c r="F720" s="48"/>
      <c r="G720" s="48"/>
      <c r="H720" s="48"/>
      <c r="I720" s="48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</row>
    <row r="721">
      <c r="A721" s="48"/>
      <c r="B721" s="48"/>
      <c r="C721" s="48"/>
      <c r="D721" s="48"/>
      <c r="E721" s="48"/>
      <c r="F721" s="48"/>
      <c r="G721" s="48"/>
      <c r="H721" s="48"/>
      <c r="I721" s="48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</row>
    <row r="722">
      <c r="A722" s="48"/>
      <c r="B722" s="48"/>
      <c r="C722" s="48"/>
      <c r="D722" s="48"/>
      <c r="E722" s="48"/>
      <c r="F722" s="48"/>
      <c r="G722" s="48"/>
      <c r="H722" s="48"/>
      <c r="I722" s="48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</row>
    <row r="723">
      <c r="A723" s="48"/>
      <c r="B723" s="48"/>
      <c r="C723" s="48"/>
      <c r="D723" s="48"/>
      <c r="E723" s="48"/>
      <c r="F723" s="48"/>
      <c r="G723" s="48"/>
      <c r="H723" s="48"/>
      <c r="I723" s="48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</row>
    <row r="724">
      <c r="A724" s="48"/>
      <c r="B724" s="48"/>
      <c r="C724" s="48"/>
      <c r="D724" s="48"/>
      <c r="E724" s="48"/>
      <c r="F724" s="48"/>
      <c r="G724" s="48"/>
      <c r="H724" s="48"/>
      <c r="I724" s="48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</row>
    <row r="725">
      <c r="A725" s="48"/>
      <c r="B725" s="48"/>
      <c r="C725" s="48"/>
      <c r="D725" s="48"/>
      <c r="E725" s="48"/>
      <c r="F725" s="48"/>
      <c r="G725" s="48"/>
      <c r="H725" s="48"/>
      <c r="I725" s="48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</row>
    <row r="726">
      <c r="A726" s="48"/>
      <c r="B726" s="48"/>
      <c r="C726" s="48"/>
      <c r="D726" s="48"/>
      <c r="E726" s="48"/>
      <c r="F726" s="48"/>
      <c r="G726" s="48"/>
      <c r="H726" s="48"/>
      <c r="I726" s="48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</row>
    <row r="727">
      <c r="A727" s="48"/>
      <c r="B727" s="48"/>
      <c r="C727" s="48"/>
      <c r="D727" s="48"/>
      <c r="E727" s="48"/>
      <c r="F727" s="48"/>
      <c r="G727" s="48"/>
      <c r="H727" s="48"/>
      <c r="I727" s="48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</row>
    <row r="728">
      <c r="A728" s="48"/>
      <c r="B728" s="48"/>
      <c r="C728" s="48"/>
      <c r="D728" s="48"/>
      <c r="E728" s="48"/>
      <c r="F728" s="48"/>
      <c r="G728" s="48"/>
      <c r="H728" s="48"/>
      <c r="I728" s="48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</row>
    <row r="729">
      <c r="A729" s="48"/>
      <c r="B729" s="48"/>
      <c r="C729" s="48"/>
      <c r="D729" s="48"/>
      <c r="E729" s="48"/>
      <c r="F729" s="48"/>
      <c r="G729" s="48"/>
      <c r="H729" s="48"/>
      <c r="I729" s="48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</row>
    <row r="730">
      <c r="A730" s="48"/>
      <c r="B730" s="48"/>
      <c r="C730" s="48"/>
      <c r="D730" s="48"/>
      <c r="E730" s="48"/>
      <c r="F730" s="48"/>
      <c r="G730" s="48"/>
      <c r="H730" s="48"/>
      <c r="I730" s="48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</row>
    <row r="731">
      <c r="A731" s="48"/>
      <c r="B731" s="48"/>
      <c r="C731" s="48"/>
      <c r="D731" s="48"/>
      <c r="E731" s="48"/>
      <c r="F731" s="48"/>
      <c r="G731" s="48"/>
      <c r="H731" s="48"/>
      <c r="I731" s="48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</row>
    <row r="732">
      <c r="A732" s="48"/>
      <c r="B732" s="48"/>
      <c r="C732" s="48"/>
      <c r="D732" s="48"/>
      <c r="E732" s="48"/>
      <c r="F732" s="48"/>
      <c r="G732" s="48"/>
      <c r="H732" s="48"/>
      <c r="I732" s="48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</row>
    <row r="733">
      <c r="A733" s="48"/>
      <c r="B733" s="48"/>
      <c r="C733" s="48"/>
      <c r="D733" s="48"/>
      <c r="E733" s="48"/>
      <c r="F733" s="48"/>
      <c r="G733" s="48"/>
      <c r="H733" s="48"/>
      <c r="I733" s="48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</row>
    <row r="734">
      <c r="A734" s="48"/>
      <c r="B734" s="48"/>
      <c r="C734" s="48"/>
      <c r="D734" s="48"/>
      <c r="E734" s="48"/>
      <c r="F734" s="48"/>
      <c r="G734" s="48"/>
      <c r="H734" s="48"/>
      <c r="I734" s="48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</row>
    <row r="735">
      <c r="A735" s="48"/>
      <c r="B735" s="48"/>
      <c r="C735" s="48"/>
      <c r="D735" s="48"/>
      <c r="E735" s="48"/>
      <c r="F735" s="48"/>
      <c r="G735" s="48"/>
      <c r="H735" s="48"/>
      <c r="I735" s="48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</row>
    <row r="736">
      <c r="A736" s="48"/>
      <c r="B736" s="48"/>
      <c r="C736" s="48"/>
      <c r="D736" s="48"/>
      <c r="E736" s="48"/>
      <c r="F736" s="48"/>
      <c r="G736" s="48"/>
      <c r="H736" s="48"/>
      <c r="I736" s="48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</row>
    <row r="737">
      <c r="A737" s="48"/>
      <c r="B737" s="48"/>
      <c r="C737" s="48"/>
      <c r="D737" s="48"/>
      <c r="E737" s="48"/>
      <c r="F737" s="48"/>
      <c r="G737" s="48"/>
      <c r="H737" s="48"/>
      <c r="I737" s="48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</row>
    <row r="738">
      <c r="A738" s="48"/>
      <c r="B738" s="48"/>
      <c r="C738" s="48"/>
      <c r="D738" s="48"/>
      <c r="E738" s="48"/>
      <c r="F738" s="48"/>
      <c r="G738" s="48"/>
      <c r="H738" s="48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</row>
    <row r="739">
      <c r="A739" s="48"/>
      <c r="B739" s="48"/>
      <c r="C739" s="48"/>
      <c r="D739" s="48"/>
      <c r="E739" s="48"/>
      <c r="F739" s="48"/>
      <c r="G739" s="48"/>
      <c r="H739" s="48"/>
      <c r="I739" s="48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</row>
    <row r="740">
      <c r="A740" s="48"/>
      <c r="B740" s="48"/>
      <c r="C740" s="48"/>
      <c r="D740" s="48"/>
      <c r="E740" s="48"/>
      <c r="F740" s="48"/>
      <c r="G740" s="48"/>
      <c r="H740" s="48"/>
      <c r="I740" s="48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</row>
    <row r="741">
      <c r="A741" s="48"/>
      <c r="B741" s="48"/>
      <c r="C741" s="48"/>
      <c r="D741" s="48"/>
      <c r="E741" s="48"/>
      <c r="F741" s="48"/>
      <c r="G741" s="48"/>
      <c r="H741" s="48"/>
      <c r="I741" s="48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</row>
    <row r="742">
      <c r="A742" s="48"/>
      <c r="B742" s="48"/>
      <c r="C742" s="48"/>
      <c r="D742" s="48"/>
      <c r="E742" s="48"/>
      <c r="F742" s="48"/>
      <c r="G742" s="48"/>
      <c r="H742" s="48"/>
      <c r="I742" s="48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</row>
    <row r="743">
      <c r="A743" s="48"/>
      <c r="B743" s="48"/>
      <c r="C743" s="48"/>
      <c r="D743" s="48"/>
      <c r="E743" s="48"/>
      <c r="F743" s="48"/>
      <c r="G743" s="48"/>
      <c r="H743" s="48"/>
      <c r="I743" s="48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</row>
    <row r="744">
      <c r="A744" s="48"/>
      <c r="B744" s="48"/>
      <c r="C744" s="48"/>
      <c r="D744" s="48"/>
      <c r="E744" s="48"/>
      <c r="F744" s="48"/>
      <c r="G744" s="48"/>
      <c r="H744" s="48"/>
      <c r="I744" s="48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</row>
    <row r="745">
      <c r="A745" s="48"/>
      <c r="B745" s="48"/>
      <c r="C745" s="48"/>
      <c r="D745" s="48"/>
      <c r="E745" s="48"/>
      <c r="F745" s="48"/>
      <c r="G745" s="48"/>
      <c r="H745" s="48"/>
      <c r="I745" s="48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</row>
    <row r="746">
      <c r="A746" s="48"/>
      <c r="B746" s="48"/>
      <c r="C746" s="48"/>
      <c r="D746" s="48"/>
      <c r="E746" s="48"/>
      <c r="F746" s="48"/>
      <c r="G746" s="48"/>
      <c r="H746" s="48"/>
      <c r="I746" s="48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</row>
    <row r="747">
      <c r="A747" s="48"/>
      <c r="B747" s="48"/>
      <c r="C747" s="48"/>
      <c r="D747" s="48"/>
      <c r="E747" s="48"/>
      <c r="F747" s="48"/>
      <c r="G747" s="48"/>
      <c r="H747" s="48"/>
      <c r="I747" s="48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</row>
    <row r="748">
      <c r="A748" s="48"/>
      <c r="B748" s="48"/>
      <c r="C748" s="48"/>
      <c r="D748" s="48"/>
      <c r="E748" s="48"/>
      <c r="F748" s="48"/>
      <c r="G748" s="48"/>
      <c r="H748" s="48"/>
      <c r="I748" s="48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</row>
    <row r="749">
      <c r="A749" s="48"/>
      <c r="B749" s="48"/>
      <c r="C749" s="48"/>
      <c r="D749" s="48"/>
      <c r="E749" s="48"/>
      <c r="F749" s="48"/>
      <c r="G749" s="48"/>
      <c r="H749" s="48"/>
      <c r="I749" s="48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</row>
    <row r="750">
      <c r="A750" s="48"/>
      <c r="B750" s="48"/>
      <c r="C750" s="48"/>
      <c r="D750" s="48"/>
      <c r="E750" s="48"/>
      <c r="F750" s="48"/>
      <c r="G750" s="48"/>
      <c r="H750" s="48"/>
      <c r="I750" s="48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</row>
    <row r="751">
      <c r="A751" s="48"/>
      <c r="B751" s="48"/>
      <c r="C751" s="48"/>
      <c r="D751" s="48"/>
      <c r="E751" s="48"/>
      <c r="F751" s="48"/>
      <c r="G751" s="48"/>
      <c r="H751" s="48"/>
      <c r="I751" s="48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</row>
    <row r="752">
      <c r="A752" s="48"/>
      <c r="B752" s="48"/>
      <c r="C752" s="48"/>
      <c r="D752" s="48"/>
      <c r="E752" s="48"/>
      <c r="F752" s="48"/>
      <c r="G752" s="48"/>
      <c r="H752" s="48"/>
      <c r="I752" s="48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</row>
    <row r="753">
      <c r="A753" s="48"/>
      <c r="B753" s="48"/>
      <c r="C753" s="48"/>
      <c r="D753" s="48"/>
      <c r="E753" s="48"/>
      <c r="F753" s="48"/>
      <c r="G753" s="48"/>
      <c r="H753" s="48"/>
      <c r="I753" s="48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</row>
    <row r="754">
      <c r="A754" s="48"/>
      <c r="B754" s="48"/>
      <c r="C754" s="48"/>
      <c r="D754" s="48"/>
      <c r="E754" s="48"/>
      <c r="F754" s="48"/>
      <c r="G754" s="48"/>
      <c r="H754" s="48"/>
      <c r="I754" s="48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</row>
    <row r="755">
      <c r="A755" s="48"/>
      <c r="B755" s="48"/>
      <c r="C755" s="48"/>
      <c r="D755" s="48"/>
      <c r="E755" s="48"/>
      <c r="F755" s="48"/>
      <c r="G755" s="48"/>
      <c r="H755" s="48"/>
      <c r="I755" s="48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</row>
    <row r="756">
      <c r="A756" s="48"/>
      <c r="B756" s="48"/>
      <c r="C756" s="48"/>
      <c r="D756" s="48"/>
      <c r="E756" s="48"/>
      <c r="F756" s="48"/>
      <c r="G756" s="48"/>
      <c r="H756" s="48"/>
      <c r="I756" s="48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</row>
    <row r="757">
      <c r="A757" s="48"/>
      <c r="B757" s="48"/>
      <c r="C757" s="48"/>
      <c r="D757" s="48"/>
      <c r="E757" s="48"/>
      <c r="F757" s="48"/>
      <c r="G757" s="48"/>
      <c r="H757" s="48"/>
      <c r="I757" s="48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</row>
    <row r="758">
      <c r="A758" s="48"/>
      <c r="B758" s="48"/>
      <c r="C758" s="48"/>
      <c r="D758" s="48"/>
      <c r="E758" s="48"/>
      <c r="F758" s="48"/>
      <c r="G758" s="48"/>
      <c r="H758" s="48"/>
      <c r="I758" s="48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</row>
    <row r="759">
      <c r="A759" s="48"/>
      <c r="B759" s="48"/>
      <c r="C759" s="48"/>
      <c r="D759" s="48"/>
      <c r="E759" s="48"/>
      <c r="F759" s="48"/>
      <c r="G759" s="48"/>
      <c r="H759" s="48"/>
      <c r="I759" s="48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</row>
    <row r="760">
      <c r="A760" s="48"/>
      <c r="B760" s="48"/>
      <c r="C760" s="48"/>
      <c r="D760" s="48"/>
      <c r="E760" s="48"/>
      <c r="F760" s="48"/>
      <c r="G760" s="48"/>
      <c r="H760" s="48"/>
      <c r="I760" s="48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</row>
    <row r="761">
      <c r="A761" s="48"/>
      <c r="B761" s="48"/>
      <c r="C761" s="48"/>
      <c r="D761" s="48"/>
      <c r="E761" s="48"/>
      <c r="F761" s="48"/>
      <c r="G761" s="48"/>
      <c r="H761" s="48"/>
      <c r="I761" s="48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</row>
    <row r="762">
      <c r="A762" s="48"/>
      <c r="B762" s="48"/>
      <c r="C762" s="48"/>
      <c r="D762" s="48"/>
      <c r="E762" s="48"/>
      <c r="F762" s="48"/>
      <c r="G762" s="48"/>
      <c r="H762" s="48"/>
      <c r="I762" s="48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</row>
    <row r="763">
      <c r="A763" s="48"/>
      <c r="B763" s="48"/>
      <c r="C763" s="48"/>
      <c r="D763" s="48"/>
      <c r="E763" s="48"/>
      <c r="F763" s="48"/>
      <c r="G763" s="48"/>
      <c r="H763" s="48"/>
      <c r="I763" s="48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</row>
    <row r="764">
      <c r="A764" s="48"/>
      <c r="B764" s="48"/>
      <c r="C764" s="48"/>
      <c r="D764" s="48"/>
      <c r="E764" s="48"/>
      <c r="F764" s="48"/>
      <c r="G764" s="48"/>
      <c r="H764" s="48"/>
      <c r="I764" s="48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</row>
    <row r="765">
      <c r="A765" s="48"/>
      <c r="B765" s="48"/>
      <c r="C765" s="48"/>
      <c r="D765" s="48"/>
      <c r="E765" s="48"/>
      <c r="F765" s="48"/>
      <c r="G765" s="48"/>
      <c r="H765" s="48"/>
      <c r="I765" s="48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</row>
    <row r="766">
      <c r="A766" s="48"/>
      <c r="B766" s="48"/>
      <c r="C766" s="48"/>
      <c r="D766" s="48"/>
      <c r="E766" s="48"/>
      <c r="F766" s="48"/>
      <c r="G766" s="48"/>
      <c r="H766" s="48"/>
      <c r="I766" s="48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</row>
    <row r="767">
      <c r="A767" s="48"/>
      <c r="B767" s="48"/>
      <c r="C767" s="48"/>
      <c r="D767" s="48"/>
      <c r="E767" s="48"/>
      <c r="F767" s="48"/>
      <c r="G767" s="48"/>
      <c r="H767" s="48"/>
      <c r="I767" s="48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</row>
    <row r="768">
      <c r="A768" s="48"/>
      <c r="B768" s="48"/>
      <c r="C768" s="48"/>
      <c r="D768" s="48"/>
      <c r="E768" s="48"/>
      <c r="F768" s="48"/>
      <c r="G768" s="48"/>
      <c r="H768" s="48"/>
      <c r="I768" s="48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</row>
    <row r="769">
      <c r="A769" s="48"/>
      <c r="B769" s="48"/>
      <c r="C769" s="48"/>
      <c r="D769" s="48"/>
      <c r="E769" s="48"/>
      <c r="F769" s="48"/>
      <c r="G769" s="48"/>
      <c r="H769" s="48"/>
      <c r="I769" s="48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</row>
    <row r="770">
      <c r="A770" s="48"/>
      <c r="B770" s="48"/>
      <c r="C770" s="48"/>
      <c r="D770" s="48"/>
      <c r="E770" s="48"/>
      <c r="F770" s="48"/>
      <c r="G770" s="48"/>
      <c r="H770" s="48"/>
      <c r="I770" s="48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</row>
    <row r="771">
      <c r="A771" s="48"/>
      <c r="B771" s="48"/>
      <c r="C771" s="48"/>
      <c r="D771" s="48"/>
      <c r="E771" s="48"/>
      <c r="F771" s="48"/>
      <c r="G771" s="48"/>
      <c r="H771" s="48"/>
      <c r="I771" s="48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</row>
    <row r="772">
      <c r="A772" s="48"/>
      <c r="B772" s="48"/>
      <c r="C772" s="48"/>
      <c r="D772" s="48"/>
      <c r="E772" s="48"/>
      <c r="F772" s="48"/>
      <c r="G772" s="48"/>
      <c r="H772" s="48"/>
      <c r="I772" s="48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</row>
    <row r="773">
      <c r="A773" s="48"/>
      <c r="B773" s="48"/>
      <c r="C773" s="48"/>
      <c r="D773" s="48"/>
      <c r="E773" s="48"/>
      <c r="F773" s="48"/>
      <c r="G773" s="48"/>
      <c r="H773" s="48"/>
      <c r="I773" s="48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</row>
    <row r="774">
      <c r="A774" s="48"/>
      <c r="B774" s="48"/>
      <c r="C774" s="48"/>
      <c r="D774" s="48"/>
      <c r="E774" s="48"/>
      <c r="F774" s="48"/>
      <c r="G774" s="48"/>
      <c r="H774" s="48"/>
      <c r="I774" s="48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</row>
    <row r="775">
      <c r="A775" s="48"/>
      <c r="B775" s="48"/>
      <c r="C775" s="48"/>
      <c r="D775" s="48"/>
      <c r="E775" s="48"/>
      <c r="F775" s="48"/>
      <c r="G775" s="48"/>
      <c r="H775" s="48"/>
      <c r="I775" s="48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</row>
    <row r="776">
      <c r="A776" s="48"/>
      <c r="B776" s="48"/>
      <c r="C776" s="48"/>
      <c r="D776" s="48"/>
      <c r="E776" s="48"/>
      <c r="F776" s="48"/>
      <c r="G776" s="48"/>
      <c r="H776" s="48"/>
      <c r="I776" s="48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</row>
    <row r="777">
      <c r="A777" s="48"/>
      <c r="B777" s="48"/>
      <c r="C777" s="48"/>
      <c r="D777" s="48"/>
      <c r="E777" s="48"/>
      <c r="F777" s="48"/>
      <c r="G777" s="48"/>
      <c r="H777" s="48"/>
      <c r="I777" s="48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</row>
    <row r="778">
      <c r="A778" s="48"/>
      <c r="B778" s="48"/>
      <c r="C778" s="48"/>
      <c r="D778" s="48"/>
      <c r="E778" s="48"/>
      <c r="F778" s="48"/>
      <c r="G778" s="48"/>
      <c r="H778" s="48"/>
      <c r="I778" s="48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</row>
    <row r="779">
      <c r="A779" s="48"/>
      <c r="B779" s="48"/>
      <c r="C779" s="48"/>
      <c r="D779" s="48"/>
      <c r="E779" s="48"/>
      <c r="F779" s="48"/>
      <c r="G779" s="48"/>
      <c r="H779" s="48"/>
      <c r="I779" s="48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</row>
    <row r="780">
      <c r="A780" s="48"/>
      <c r="B780" s="48"/>
      <c r="C780" s="48"/>
      <c r="D780" s="48"/>
      <c r="E780" s="48"/>
      <c r="F780" s="48"/>
      <c r="G780" s="48"/>
      <c r="H780" s="48"/>
      <c r="I780" s="48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</row>
    <row r="781">
      <c r="A781" s="48"/>
      <c r="B781" s="48"/>
      <c r="C781" s="48"/>
      <c r="D781" s="48"/>
      <c r="E781" s="48"/>
      <c r="F781" s="48"/>
      <c r="G781" s="48"/>
      <c r="H781" s="48"/>
      <c r="I781" s="48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</row>
    <row r="782">
      <c r="A782" s="48"/>
      <c r="B782" s="48"/>
      <c r="C782" s="48"/>
      <c r="D782" s="48"/>
      <c r="E782" s="48"/>
      <c r="F782" s="48"/>
      <c r="G782" s="48"/>
      <c r="H782" s="48"/>
      <c r="I782" s="48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</row>
    <row r="783">
      <c r="A783" s="48"/>
      <c r="B783" s="48"/>
      <c r="C783" s="48"/>
      <c r="D783" s="48"/>
      <c r="E783" s="48"/>
      <c r="F783" s="48"/>
      <c r="G783" s="48"/>
      <c r="H783" s="48"/>
      <c r="I783" s="48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</row>
    <row r="784">
      <c r="A784" s="48"/>
      <c r="B784" s="48"/>
      <c r="C784" s="48"/>
      <c r="D784" s="48"/>
      <c r="E784" s="48"/>
      <c r="F784" s="48"/>
      <c r="G784" s="48"/>
      <c r="H784" s="48"/>
      <c r="I784" s="48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</row>
    <row r="785">
      <c r="A785" s="48"/>
      <c r="B785" s="48"/>
      <c r="C785" s="48"/>
      <c r="D785" s="48"/>
      <c r="E785" s="48"/>
      <c r="F785" s="48"/>
      <c r="G785" s="48"/>
      <c r="H785" s="48"/>
      <c r="I785" s="48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</row>
    <row r="786">
      <c r="A786" s="48"/>
      <c r="B786" s="48"/>
      <c r="C786" s="48"/>
      <c r="D786" s="48"/>
      <c r="E786" s="48"/>
      <c r="F786" s="48"/>
      <c r="G786" s="48"/>
      <c r="H786" s="48"/>
      <c r="I786" s="48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</row>
    <row r="787">
      <c r="A787" s="48"/>
      <c r="B787" s="48"/>
      <c r="C787" s="48"/>
      <c r="D787" s="48"/>
      <c r="E787" s="48"/>
      <c r="F787" s="48"/>
      <c r="G787" s="48"/>
      <c r="H787" s="48"/>
      <c r="I787" s="48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</row>
    <row r="788">
      <c r="A788" s="48"/>
      <c r="B788" s="48"/>
      <c r="C788" s="48"/>
      <c r="D788" s="48"/>
      <c r="E788" s="48"/>
      <c r="F788" s="48"/>
      <c r="G788" s="48"/>
      <c r="H788" s="48"/>
      <c r="I788" s="48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</row>
    <row r="789">
      <c r="A789" s="48"/>
      <c r="B789" s="48"/>
      <c r="C789" s="48"/>
      <c r="D789" s="48"/>
      <c r="E789" s="48"/>
      <c r="F789" s="48"/>
      <c r="G789" s="48"/>
      <c r="H789" s="48"/>
      <c r="I789" s="48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</row>
    <row r="790">
      <c r="A790" s="48"/>
      <c r="B790" s="48"/>
      <c r="C790" s="48"/>
      <c r="D790" s="48"/>
      <c r="E790" s="48"/>
      <c r="F790" s="48"/>
      <c r="G790" s="48"/>
      <c r="H790" s="48"/>
      <c r="I790" s="48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</row>
    <row r="791">
      <c r="A791" s="48"/>
      <c r="B791" s="48"/>
      <c r="C791" s="48"/>
      <c r="D791" s="48"/>
      <c r="E791" s="48"/>
      <c r="F791" s="48"/>
      <c r="G791" s="48"/>
      <c r="H791" s="48"/>
      <c r="I791" s="48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</row>
    <row r="792">
      <c r="A792" s="48"/>
      <c r="B792" s="48"/>
      <c r="C792" s="48"/>
      <c r="D792" s="48"/>
      <c r="E792" s="48"/>
      <c r="F792" s="48"/>
      <c r="G792" s="48"/>
      <c r="H792" s="48"/>
      <c r="I792" s="48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</row>
    <row r="793">
      <c r="A793" s="48"/>
      <c r="B793" s="48"/>
      <c r="C793" s="48"/>
      <c r="D793" s="48"/>
      <c r="E793" s="48"/>
      <c r="F793" s="48"/>
      <c r="G793" s="48"/>
      <c r="H793" s="48"/>
      <c r="I793" s="48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</row>
    <row r="794">
      <c r="A794" s="48"/>
      <c r="B794" s="48"/>
      <c r="C794" s="48"/>
      <c r="D794" s="48"/>
      <c r="E794" s="48"/>
      <c r="F794" s="48"/>
      <c r="G794" s="48"/>
      <c r="H794" s="48"/>
      <c r="I794" s="48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</row>
    <row r="795">
      <c r="A795" s="48"/>
      <c r="B795" s="48"/>
      <c r="C795" s="48"/>
      <c r="D795" s="48"/>
      <c r="E795" s="48"/>
      <c r="F795" s="48"/>
      <c r="G795" s="48"/>
      <c r="H795" s="48"/>
      <c r="I795" s="48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</row>
    <row r="796">
      <c r="A796" s="48"/>
      <c r="B796" s="48"/>
      <c r="C796" s="48"/>
      <c r="D796" s="48"/>
      <c r="E796" s="48"/>
      <c r="F796" s="48"/>
      <c r="G796" s="48"/>
      <c r="H796" s="48"/>
      <c r="I796" s="48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</row>
    <row r="797">
      <c r="A797" s="48"/>
      <c r="B797" s="48"/>
      <c r="C797" s="48"/>
      <c r="D797" s="48"/>
      <c r="E797" s="48"/>
      <c r="F797" s="48"/>
      <c r="G797" s="48"/>
      <c r="H797" s="48"/>
      <c r="I797" s="48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</row>
    <row r="798">
      <c r="A798" s="48"/>
      <c r="B798" s="48"/>
      <c r="C798" s="48"/>
      <c r="D798" s="48"/>
      <c r="E798" s="48"/>
      <c r="F798" s="48"/>
      <c r="G798" s="48"/>
      <c r="H798" s="48"/>
      <c r="I798" s="48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</row>
    <row r="799">
      <c r="A799" s="48"/>
      <c r="B799" s="48"/>
      <c r="C799" s="48"/>
      <c r="D799" s="48"/>
      <c r="E799" s="48"/>
      <c r="F799" s="48"/>
      <c r="G799" s="48"/>
      <c r="H799" s="48"/>
      <c r="I799" s="48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</row>
    <row r="800">
      <c r="A800" s="48"/>
      <c r="B800" s="48"/>
      <c r="C800" s="48"/>
      <c r="D800" s="48"/>
      <c r="E800" s="48"/>
      <c r="F800" s="48"/>
      <c r="G800" s="48"/>
      <c r="H800" s="48"/>
      <c r="I800" s="48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</row>
    <row r="801">
      <c r="A801" s="48"/>
      <c r="B801" s="48"/>
      <c r="C801" s="48"/>
      <c r="D801" s="48"/>
      <c r="E801" s="48"/>
      <c r="F801" s="48"/>
      <c r="G801" s="48"/>
      <c r="H801" s="48"/>
      <c r="I801" s="48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</row>
    <row r="802">
      <c r="A802" s="48"/>
      <c r="B802" s="48"/>
      <c r="C802" s="48"/>
      <c r="D802" s="48"/>
      <c r="E802" s="48"/>
      <c r="F802" s="48"/>
      <c r="G802" s="48"/>
      <c r="H802" s="48"/>
      <c r="I802" s="48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</row>
    <row r="803">
      <c r="A803" s="48"/>
      <c r="B803" s="48"/>
      <c r="C803" s="48"/>
      <c r="D803" s="48"/>
      <c r="E803" s="48"/>
      <c r="F803" s="48"/>
      <c r="G803" s="48"/>
      <c r="H803" s="48"/>
      <c r="I803" s="48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</row>
    <row r="804">
      <c r="A804" s="48"/>
      <c r="B804" s="48"/>
      <c r="C804" s="48"/>
      <c r="D804" s="48"/>
      <c r="E804" s="48"/>
      <c r="F804" s="48"/>
      <c r="G804" s="48"/>
      <c r="H804" s="48"/>
      <c r="I804" s="48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</row>
    <row r="805">
      <c r="A805" s="48"/>
      <c r="B805" s="48"/>
      <c r="C805" s="48"/>
      <c r="D805" s="48"/>
      <c r="E805" s="48"/>
      <c r="F805" s="48"/>
      <c r="G805" s="48"/>
      <c r="H805" s="48"/>
      <c r="I805" s="48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</row>
    <row r="806">
      <c r="A806" s="48"/>
      <c r="B806" s="48"/>
      <c r="C806" s="48"/>
      <c r="D806" s="48"/>
      <c r="E806" s="48"/>
      <c r="F806" s="48"/>
      <c r="G806" s="48"/>
      <c r="H806" s="48"/>
      <c r="I806" s="48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</row>
    <row r="807">
      <c r="A807" s="48"/>
      <c r="B807" s="48"/>
      <c r="C807" s="48"/>
      <c r="D807" s="48"/>
      <c r="E807" s="48"/>
      <c r="F807" s="48"/>
      <c r="G807" s="48"/>
      <c r="H807" s="48"/>
      <c r="I807" s="48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</row>
    <row r="808">
      <c r="A808" s="48"/>
      <c r="B808" s="48"/>
      <c r="C808" s="48"/>
      <c r="D808" s="48"/>
      <c r="E808" s="48"/>
      <c r="F808" s="48"/>
      <c r="G808" s="48"/>
      <c r="H808" s="48"/>
      <c r="I808" s="48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</row>
    <row r="809">
      <c r="A809" s="48"/>
      <c r="B809" s="48"/>
      <c r="C809" s="48"/>
      <c r="D809" s="48"/>
      <c r="E809" s="48"/>
      <c r="F809" s="48"/>
      <c r="G809" s="48"/>
      <c r="H809" s="48"/>
      <c r="I809" s="48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</row>
    <row r="810">
      <c r="A810" s="48"/>
      <c r="B810" s="48"/>
      <c r="C810" s="48"/>
      <c r="D810" s="48"/>
      <c r="E810" s="48"/>
      <c r="F810" s="48"/>
      <c r="G810" s="48"/>
      <c r="H810" s="48"/>
      <c r="I810" s="48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</row>
    <row r="811">
      <c r="A811" s="48"/>
      <c r="B811" s="48"/>
      <c r="C811" s="48"/>
      <c r="D811" s="48"/>
      <c r="E811" s="48"/>
      <c r="F811" s="48"/>
      <c r="G811" s="48"/>
      <c r="H811" s="48"/>
      <c r="I811" s="48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</row>
    <row r="812">
      <c r="A812" s="48"/>
      <c r="B812" s="48"/>
      <c r="C812" s="48"/>
      <c r="D812" s="48"/>
      <c r="E812" s="48"/>
      <c r="F812" s="48"/>
      <c r="G812" s="48"/>
      <c r="H812" s="48"/>
      <c r="I812" s="48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</row>
    <row r="813">
      <c r="A813" s="48"/>
      <c r="B813" s="48"/>
      <c r="C813" s="48"/>
      <c r="D813" s="48"/>
      <c r="E813" s="48"/>
      <c r="F813" s="48"/>
      <c r="G813" s="48"/>
      <c r="H813" s="48"/>
      <c r="I813" s="48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</row>
    <row r="814">
      <c r="A814" s="48"/>
      <c r="B814" s="48"/>
      <c r="C814" s="48"/>
      <c r="D814" s="48"/>
      <c r="E814" s="48"/>
      <c r="F814" s="48"/>
      <c r="G814" s="48"/>
      <c r="H814" s="48"/>
      <c r="I814" s="48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</row>
    <row r="815">
      <c r="A815" s="48"/>
      <c r="B815" s="48"/>
      <c r="C815" s="48"/>
      <c r="D815" s="48"/>
      <c r="E815" s="48"/>
      <c r="F815" s="48"/>
      <c r="G815" s="48"/>
      <c r="H815" s="48"/>
      <c r="I815" s="48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</row>
    <row r="816">
      <c r="A816" s="48"/>
      <c r="B816" s="48"/>
      <c r="C816" s="48"/>
      <c r="D816" s="48"/>
      <c r="E816" s="48"/>
      <c r="F816" s="48"/>
      <c r="G816" s="48"/>
      <c r="H816" s="48"/>
      <c r="I816" s="48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</row>
    <row r="817">
      <c r="A817" s="48"/>
      <c r="B817" s="48"/>
      <c r="C817" s="48"/>
      <c r="D817" s="48"/>
      <c r="E817" s="48"/>
      <c r="F817" s="48"/>
      <c r="G817" s="48"/>
      <c r="H817" s="48"/>
      <c r="I817" s="48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</row>
    <row r="818">
      <c r="A818" s="48"/>
      <c r="B818" s="48"/>
      <c r="C818" s="48"/>
      <c r="D818" s="48"/>
      <c r="E818" s="48"/>
      <c r="F818" s="48"/>
      <c r="G818" s="48"/>
      <c r="H818" s="48"/>
      <c r="I818" s="48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</row>
    <row r="819">
      <c r="A819" s="48"/>
      <c r="B819" s="48"/>
      <c r="C819" s="48"/>
      <c r="D819" s="48"/>
      <c r="E819" s="48"/>
      <c r="F819" s="48"/>
      <c r="G819" s="48"/>
      <c r="H819" s="48"/>
      <c r="I819" s="48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</row>
    <row r="820">
      <c r="A820" s="48"/>
      <c r="B820" s="48"/>
      <c r="C820" s="48"/>
      <c r="D820" s="48"/>
      <c r="E820" s="48"/>
      <c r="F820" s="48"/>
      <c r="G820" s="48"/>
      <c r="H820" s="48"/>
      <c r="I820" s="48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</row>
    <row r="821">
      <c r="A821" s="48"/>
      <c r="B821" s="48"/>
      <c r="C821" s="48"/>
      <c r="D821" s="48"/>
      <c r="E821" s="48"/>
      <c r="F821" s="48"/>
      <c r="G821" s="48"/>
      <c r="H821" s="48"/>
      <c r="I821" s="48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</row>
    <row r="822">
      <c r="A822" s="48"/>
      <c r="B822" s="48"/>
      <c r="C822" s="48"/>
      <c r="D822" s="48"/>
      <c r="E822" s="48"/>
      <c r="F822" s="48"/>
      <c r="G822" s="48"/>
      <c r="H822" s="48"/>
      <c r="I822" s="48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</row>
    <row r="823">
      <c r="A823" s="48"/>
      <c r="B823" s="48"/>
      <c r="C823" s="48"/>
      <c r="D823" s="48"/>
      <c r="E823" s="48"/>
      <c r="F823" s="48"/>
      <c r="G823" s="48"/>
      <c r="H823" s="48"/>
      <c r="I823" s="48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</row>
    <row r="824">
      <c r="A824" s="48"/>
      <c r="B824" s="48"/>
      <c r="C824" s="48"/>
      <c r="D824" s="48"/>
      <c r="E824" s="48"/>
      <c r="F824" s="48"/>
      <c r="G824" s="48"/>
      <c r="H824" s="48"/>
      <c r="I824" s="48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</row>
    <row r="825">
      <c r="A825" s="48"/>
      <c r="B825" s="48"/>
      <c r="C825" s="48"/>
      <c r="D825" s="48"/>
      <c r="E825" s="48"/>
      <c r="F825" s="48"/>
      <c r="G825" s="48"/>
      <c r="H825" s="48"/>
      <c r="I825" s="48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</row>
    <row r="826">
      <c r="A826" s="48"/>
      <c r="B826" s="48"/>
      <c r="C826" s="48"/>
      <c r="D826" s="48"/>
      <c r="E826" s="48"/>
      <c r="F826" s="48"/>
      <c r="G826" s="48"/>
      <c r="H826" s="48"/>
      <c r="I826" s="48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</row>
    <row r="827">
      <c r="A827" s="48"/>
      <c r="B827" s="48"/>
      <c r="C827" s="48"/>
      <c r="D827" s="48"/>
      <c r="E827" s="48"/>
      <c r="F827" s="48"/>
      <c r="G827" s="48"/>
      <c r="H827" s="48"/>
      <c r="I827" s="48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</row>
    <row r="828">
      <c r="A828" s="48"/>
      <c r="B828" s="48"/>
      <c r="C828" s="48"/>
      <c r="D828" s="48"/>
      <c r="E828" s="48"/>
      <c r="F828" s="48"/>
      <c r="G828" s="48"/>
      <c r="H828" s="48"/>
      <c r="I828" s="48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</row>
    <row r="829">
      <c r="A829" s="48"/>
      <c r="B829" s="48"/>
      <c r="C829" s="48"/>
      <c r="D829" s="48"/>
      <c r="E829" s="48"/>
      <c r="F829" s="48"/>
      <c r="G829" s="48"/>
      <c r="H829" s="48"/>
      <c r="I829" s="48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</row>
    <row r="830">
      <c r="A830" s="48"/>
      <c r="B830" s="48"/>
      <c r="C830" s="48"/>
      <c r="D830" s="48"/>
      <c r="E830" s="48"/>
      <c r="F830" s="48"/>
      <c r="G830" s="48"/>
      <c r="H830" s="48"/>
      <c r="I830" s="48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</row>
    <row r="831">
      <c r="A831" s="48"/>
      <c r="B831" s="48"/>
      <c r="C831" s="48"/>
      <c r="D831" s="48"/>
      <c r="E831" s="48"/>
      <c r="F831" s="48"/>
      <c r="G831" s="48"/>
      <c r="H831" s="48"/>
      <c r="I831" s="48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</row>
    <row r="832">
      <c r="A832" s="48"/>
      <c r="B832" s="48"/>
      <c r="C832" s="48"/>
      <c r="D832" s="48"/>
      <c r="E832" s="48"/>
      <c r="F832" s="48"/>
      <c r="G832" s="48"/>
      <c r="H832" s="48"/>
      <c r="I832" s="48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</row>
    <row r="833">
      <c r="A833" s="48"/>
      <c r="B833" s="48"/>
      <c r="C833" s="48"/>
      <c r="D833" s="48"/>
      <c r="E833" s="48"/>
      <c r="F833" s="48"/>
      <c r="G833" s="48"/>
      <c r="H833" s="48"/>
      <c r="I833" s="48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</row>
    <row r="834">
      <c r="A834" s="48"/>
      <c r="B834" s="48"/>
      <c r="C834" s="48"/>
      <c r="D834" s="48"/>
      <c r="E834" s="48"/>
      <c r="F834" s="48"/>
      <c r="G834" s="48"/>
      <c r="H834" s="48"/>
      <c r="I834" s="48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</row>
    <row r="835">
      <c r="A835" s="48"/>
      <c r="B835" s="48"/>
      <c r="C835" s="48"/>
      <c r="D835" s="48"/>
      <c r="E835" s="48"/>
      <c r="F835" s="48"/>
      <c r="G835" s="48"/>
      <c r="H835" s="48"/>
      <c r="I835" s="48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</row>
    <row r="836">
      <c r="A836" s="48"/>
      <c r="B836" s="48"/>
      <c r="C836" s="48"/>
      <c r="D836" s="48"/>
      <c r="E836" s="48"/>
      <c r="F836" s="48"/>
      <c r="G836" s="48"/>
      <c r="H836" s="48"/>
      <c r="I836" s="48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</row>
    <row r="837">
      <c r="A837" s="48"/>
      <c r="B837" s="48"/>
      <c r="C837" s="48"/>
      <c r="D837" s="48"/>
      <c r="E837" s="48"/>
      <c r="F837" s="48"/>
      <c r="G837" s="48"/>
      <c r="H837" s="48"/>
      <c r="I837" s="48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</row>
    <row r="838">
      <c r="A838" s="48"/>
      <c r="B838" s="48"/>
      <c r="C838" s="48"/>
      <c r="D838" s="48"/>
      <c r="E838" s="48"/>
      <c r="F838" s="48"/>
      <c r="G838" s="48"/>
      <c r="H838" s="48"/>
      <c r="I838" s="48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</row>
    <row r="839">
      <c r="A839" s="48"/>
      <c r="B839" s="48"/>
      <c r="C839" s="48"/>
      <c r="D839" s="48"/>
      <c r="E839" s="48"/>
      <c r="F839" s="48"/>
      <c r="G839" s="48"/>
      <c r="H839" s="48"/>
      <c r="I839" s="48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</row>
    <row r="840">
      <c r="A840" s="48"/>
      <c r="B840" s="48"/>
      <c r="C840" s="48"/>
      <c r="D840" s="48"/>
      <c r="E840" s="48"/>
      <c r="F840" s="48"/>
      <c r="G840" s="48"/>
      <c r="H840" s="48"/>
      <c r="I840" s="48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</row>
    <row r="841">
      <c r="A841" s="48"/>
      <c r="B841" s="48"/>
      <c r="C841" s="48"/>
      <c r="D841" s="48"/>
      <c r="E841" s="48"/>
      <c r="F841" s="48"/>
      <c r="G841" s="48"/>
      <c r="H841" s="48"/>
      <c r="I841" s="48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</row>
    <row r="842">
      <c r="A842" s="48"/>
      <c r="B842" s="48"/>
      <c r="C842" s="48"/>
      <c r="D842" s="48"/>
      <c r="E842" s="48"/>
      <c r="F842" s="48"/>
      <c r="G842" s="48"/>
      <c r="H842" s="48"/>
      <c r="I842" s="48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</row>
    <row r="843">
      <c r="A843" s="48"/>
      <c r="B843" s="48"/>
      <c r="C843" s="48"/>
      <c r="D843" s="48"/>
      <c r="E843" s="48"/>
      <c r="F843" s="48"/>
      <c r="G843" s="48"/>
      <c r="H843" s="48"/>
      <c r="I843" s="48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</row>
    <row r="844">
      <c r="A844" s="48"/>
      <c r="B844" s="48"/>
      <c r="C844" s="48"/>
      <c r="D844" s="48"/>
      <c r="E844" s="48"/>
      <c r="F844" s="48"/>
      <c r="G844" s="48"/>
      <c r="H844" s="48"/>
      <c r="I844" s="48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</row>
    <row r="845">
      <c r="A845" s="48"/>
      <c r="B845" s="48"/>
      <c r="C845" s="48"/>
      <c r="D845" s="48"/>
      <c r="E845" s="48"/>
      <c r="F845" s="48"/>
      <c r="G845" s="48"/>
      <c r="H845" s="48"/>
      <c r="I845" s="48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</row>
    <row r="846">
      <c r="A846" s="48"/>
      <c r="B846" s="48"/>
      <c r="C846" s="48"/>
      <c r="D846" s="48"/>
      <c r="E846" s="48"/>
      <c r="F846" s="48"/>
      <c r="G846" s="48"/>
      <c r="H846" s="48"/>
      <c r="I846" s="48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</row>
    <row r="847">
      <c r="A847" s="48"/>
      <c r="B847" s="48"/>
      <c r="C847" s="48"/>
      <c r="D847" s="48"/>
      <c r="E847" s="48"/>
      <c r="F847" s="48"/>
      <c r="G847" s="48"/>
      <c r="H847" s="48"/>
      <c r="I847" s="48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</row>
    <row r="848">
      <c r="A848" s="48"/>
      <c r="B848" s="48"/>
      <c r="C848" s="48"/>
      <c r="D848" s="48"/>
      <c r="E848" s="48"/>
      <c r="F848" s="48"/>
      <c r="G848" s="48"/>
      <c r="H848" s="48"/>
      <c r="I848" s="48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</row>
    <row r="849">
      <c r="A849" s="48"/>
      <c r="B849" s="48"/>
      <c r="C849" s="48"/>
      <c r="D849" s="48"/>
      <c r="E849" s="48"/>
      <c r="F849" s="48"/>
      <c r="G849" s="48"/>
      <c r="H849" s="48"/>
      <c r="I849" s="48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</row>
    <row r="850">
      <c r="A850" s="48"/>
      <c r="B850" s="48"/>
      <c r="C850" s="48"/>
      <c r="D850" s="48"/>
      <c r="E850" s="48"/>
      <c r="F850" s="48"/>
      <c r="G850" s="48"/>
      <c r="H850" s="48"/>
      <c r="I850" s="48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</row>
    <row r="851">
      <c r="A851" s="48"/>
      <c r="B851" s="48"/>
      <c r="C851" s="48"/>
      <c r="D851" s="48"/>
      <c r="E851" s="48"/>
      <c r="F851" s="48"/>
      <c r="G851" s="48"/>
      <c r="H851" s="48"/>
      <c r="I851" s="48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</row>
    <row r="852">
      <c r="A852" s="48"/>
      <c r="B852" s="48"/>
      <c r="C852" s="48"/>
      <c r="D852" s="48"/>
      <c r="E852" s="48"/>
      <c r="F852" s="48"/>
      <c r="G852" s="48"/>
      <c r="H852" s="48"/>
      <c r="I852" s="48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</row>
    <row r="853">
      <c r="A853" s="48"/>
      <c r="B853" s="48"/>
      <c r="C853" s="48"/>
      <c r="D853" s="48"/>
      <c r="E853" s="48"/>
      <c r="F853" s="48"/>
      <c r="G853" s="48"/>
      <c r="H853" s="48"/>
      <c r="I853" s="48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</row>
    <row r="854">
      <c r="A854" s="48"/>
      <c r="B854" s="48"/>
      <c r="C854" s="48"/>
      <c r="D854" s="48"/>
      <c r="E854" s="48"/>
      <c r="F854" s="48"/>
      <c r="G854" s="48"/>
      <c r="H854" s="48"/>
      <c r="I854" s="48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</row>
    <row r="855">
      <c r="A855" s="48"/>
      <c r="B855" s="48"/>
      <c r="C855" s="48"/>
      <c r="D855" s="48"/>
      <c r="E855" s="48"/>
      <c r="F855" s="48"/>
      <c r="G855" s="48"/>
      <c r="H855" s="48"/>
      <c r="I855" s="48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</row>
    <row r="856">
      <c r="A856" s="48"/>
      <c r="B856" s="48"/>
      <c r="C856" s="48"/>
      <c r="D856" s="48"/>
      <c r="E856" s="48"/>
      <c r="F856" s="48"/>
      <c r="G856" s="48"/>
      <c r="H856" s="48"/>
      <c r="I856" s="48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</row>
    <row r="857">
      <c r="A857" s="48"/>
      <c r="B857" s="48"/>
      <c r="C857" s="48"/>
      <c r="D857" s="48"/>
      <c r="E857" s="48"/>
      <c r="F857" s="48"/>
      <c r="G857" s="48"/>
      <c r="H857" s="48"/>
      <c r="I857" s="48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</row>
    <row r="858">
      <c r="A858" s="48"/>
      <c r="B858" s="48"/>
      <c r="C858" s="48"/>
      <c r="D858" s="48"/>
      <c r="E858" s="48"/>
      <c r="F858" s="48"/>
      <c r="G858" s="48"/>
      <c r="H858" s="48"/>
      <c r="I858" s="48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</row>
    <row r="859">
      <c r="A859" s="48"/>
      <c r="B859" s="48"/>
      <c r="C859" s="48"/>
      <c r="D859" s="48"/>
      <c r="E859" s="48"/>
      <c r="F859" s="48"/>
      <c r="G859" s="48"/>
      <c r="H859" s="48"/>
      <c r="I859" s="48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</row>
    <row r="860">
      <c r="A860" s="48"/>
      <c r="B860" s="48"/>
      <c r="C860" s="48"/>
      <c r="D860" s="48"/>
      <c r="E860" s="48"/>
      <c r="F860" s="48"/>
      <c r="G860" s="48"/>
      <c r="H860" s="48"/>
      <c r="I860" s="48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</row>
    <row r="861">
      <c r="A861" s="48"/>
      <c r="B861" s="48"/>
      <c r="C861" s="48"/>
      <c r="D861" s="48"/>
      <c r="E861" s="48"/>
      <c r="F861" s="48"/>
      <c r="G861" s="48"/>
      <c r="H861" s="48"/>
      <c r="I861" s="48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</row>
    <row r="862">
      <c r="A862" s="48"/>
      <c r="B862" s="48"/>
      <c r="C862" s="48"/>
      <c r="D862" s="48"/>
      <c r="E862" s="48"/>
      <c r="F862" s="48"/>
      <c r="G862" s="48"/>
      <c r="H862" s="48"/>
      <c r="I862" s="48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</row>
    <row r="863">
      <c r="A863" s="48"/>
      <c r="B863" s="48"/>
      <c r="C863" s="48"/>
      <c r="D863" s="48"/>
      <c r="E863" s="48"/>
      <c r="F863" s="48"/>
      <c r="G863" s="48"/>
      <c r="H863" s="48"/>
      <c r="I863" s="48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</row>
    <row r="864">
      <c r="A864" s="48"/>
      <c r="B864" s="48"/>
      <c r="C864" s="48"/>
      <c r="D864" s="48"/>
      <c r="E864" s="48"/>
      <c r="F864" s="48"/>
      <c r="G864" s="48"/>
      <c r="H864" s="48"/>
      <c r="I864" s="48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</row>
    <row r="865">
      <c r="A865" s="48"/>
      <c r="B865" s="48"/>
      <c r="C865" s="48"/>
      <c r="D865" s="48"/>
      <c r="E865" s="48"/>
      <c r="F865" s="48"/>
      <c r="G865" s="48"/>
      <c r="H865" s="48"/>
      <c r="I865" s="48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</row>
    <row r="866">
      <c r="A866" s="48"/>
      <c r="B866" s="48"/>
      <c r="C866" s="48"/>
      <c r="D866" s="48"/>
      <c r="E866" s="48"/>
      <c r="F866" s="48"/>
      <c r="G866" s="48"/>
      <c r="H866" s="48"/>
      <c r="I866" s="48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</row>
    <row r="867">
      <c r="A867" s="48"/>
      <c r="B867" s="48"/>
      <c r="C867" s="48"/>
      <c r="D867" s="48"/>
      <c r="E867" s="48"/>
      <c r="F867" s="48"/>
      <c r="G867" s="48"/>
      <c r="H867" s="48"/>
      <c r="I867" s="48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</row>
    <row r="868">
      <c r="A868" s="48"/>
      <c r="B868" s="48"/>
      <c r="C868" s="48"/>
      <c r="D868" s="48"/>
      <c r="E868" s="48"/>
      <c r="F868" s="48"/>
      <c r="G868" s="48"/>
      <c r="H868" s="48"/>
      <c r="I868" s="48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</row>
    <row r="869">
      <c r="A869" s="48"/>
      <c r="B869" s="48"/>
      <c r="C869" s="48"/>
      <c r="D869" s="48"/>
      <c r="E869" s="48"/>
      <c r="F869" s="48"/>
      <c r="G869" s="48"/>
      <c r="H869" s="48"/>
      <c r="I869" s="48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</row>
    <row r="870">
      <c r="A870" s="48"/>
      <c r="B870" s="48"/>
      <c r="C870" s="48"/>
      <c r="D870" s="48"/>
      <c r="E870" s="48"/>
      <c r="F870" s="48"/>
      <c r="G870" s="48"/>
      <c r="H870" s="48"/>
      <c r="I870" s="48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</row>
    <row r="871">
      <c r="A871" s="48"/>
      <c r="B871" s="48"/>
      <c r="C871" s="48"/>
      <c r="D871" s="48"/>
      <c r="E871" s="48"/>
      <c r="F871" s="48"/>
      <c r="G871" s="48"/>
      <c r="H871" s="48"/>
      <c r="I871" s="48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</row>
    <row r="872">
      <c r="A872" s="48"/>
      <c r="B872" s="48"/>
      <c r="C872" s="48"/>
      <c r="D872" s="48"/>
      <c r="E872" s="48"/>
      <c r="F872" s="48"/>
      <c r="G872" s="48"/>
      <c r="H872" s="48"/>
      <c r="I872" s="48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</row>
    <row r="873">
      <c r="A873" s="48"/>
      <c r="B873" s="48"/>
      <c r="C873" s="48"/>
      <c r="D873" s="48"/>
      <c r="E873" s="48"/>
      <c r="F873" s="48"/>
      <c r="G873" s="48"/>
      <c r="H873" s="48"/>
      <c r="I873" s="48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</row>
    <row r="874">
      <c r="A874" s="48"/>
      <c r="B874" s="48"/>
      <c r="C874" s="48"/>
      <c r="D874" s="48"/>
      <c r="E874" s="48"/>
      <c r="F874" s="48"/>
      <c r="G874" s="48"/>
      <c r="H874" s="48"/>
      <c r="I874" s="48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</row>
    <row r="875">
      <c r="A875" s="48"/>
      <c r="B875" s="48"/>
      <c r="C875" s="48"/>
      <c r="D875" s="48"/>
      <c r="E875" s="48"/>
      <c r="F875" s="48"/>
      <c r="G875" s="48"/>
      <c r="H875" s="48"/>
      <c r="I875" s="48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</row>
    <row r="876">
      <c r="A876" s="48"/>
      <c r="B876" s="48"/>
      <c r="C876" s="48"/>
      <c r="D876" s="48"/>
      <c r="E876" s="48"/>
      <c r="F876" s="48"/>
      <c r="G876" s="48"/>
      <c r="H876" s="48"/>
      <c r="I876" s="48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</row>
    <row r="877">
      <c r="A877" s="48"/>
      <c r="B877" s="48"/>
      <c r="C877" s="48"/>
      <c r="D877" s="48"/>
      <c r="E877" s="48"/>
      <c r="F877" s="48"/>
      <c r="G877" s="48"/>
      <c r="H877" s="48"/>
      <c r="I877" s="48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</row>
    <row r="878">
      <c r="A878" s="48"/>
      <c r="B878" s="48"/>
      <c r="C878" s="48"/>
      <c r="D878" s="48"/>
      <c r="E878" s="48"/>
      <c r="F878" s="48"/>
      <c r="G878" s="48"/>
      <c r="H878" s="48"/>
      <c r="I878" s="48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</row>
    <row r="879">
      <c r="A879" s="48"/>
      <c r="B879" s="48"/>
      <c r="C879" s="48"/>
      <c r="D879" s="48"/>
      <c r="E879" s="48"/>
      <c r="F879" s="48"/>
      <c r="G879" s="48"/>
      <c r="H879" s="48"/>
      <c r="I879" s="48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</row>
    <row r="880">
      <c r="A880" s="48"/>
      <c r="B880" s="48"/>
      <c r="C880" s="48"/>
      <c r="D880" s="48"/>
      <c r="E880" s="48"/>
      <c r="F880" s="48"/>
      <c r="G880" s="48"/>
      <c r="H880" s="48"/>
      <c r="I880" s="48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</row>
    <row r="881">
      <c r="A881" s="48"/>
      <c r="B881" s="48"/>
      <c r="C881" s="48"/>
      <c r="D881" s="48"/>
      <c r="E881" s="48"/>
      <c r="F881" s="48"/>
      <c r="G881" s="48"/>
      <c r="H881" s="48"/>
      <c r="I881" s="48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</row>
    <row r="882">
      <c r="A882" s="48"/>
      <c r="B882" s="48"/>
      <c r="C882" s="48"/>
      <c r="D882" s="48"/>
      <c r="E882" s="48"/>
      <c r="F882" s="48"/>
      <c r="G882" s="48"/>
      <c r="H882" s="48"/>
      <c r="I882" s="48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</row>
    <row r="883">
      <c r="A883" s="48"/>
      <c r="B883" s="48"/>
      <c r="C883" s="48"/>
      <c r="D883" s="48"/>
      <c r="E883" s="48"/>
      <c r="F883" s="48"/>
      <c r="G883" s="48"/>
      <c r="H883" s="48"/>
      <c r="I883" s="48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</row>
    <row r="884">
      <c r="A884" s="48"/>
      <c r="B884" s="48"/>
      <c r="C884" s="48"/>
      <c r="D884" s="48"/>
      <c r="E884" s="48"/>
      <c r="F884" s="48"/>
      <c r="G884" s="48"/>
      <c r="H884" s="48"/>
      <c r="I884" s="48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</row>
    <row r="885">
      <c r="A885" s="48"/>
      <c r="B885" s="48"/>
      <c r="C885" s="48"/>
      <c r="D885" s="48"/>
      <c r="E885" s="48"/>
      <c r="F885" s="48"/>
      <c r="G885" s="48"/>
      <c r="H885" s="48"/>
      <c r="I885" s="48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</row>
    <row r="886">
      <c r="A886" s="48"/>
      <c r="B886" s="48"/>
      <c r="C886" s="48"/>
      <c r="D886" s="48"/>
      <c r="E886" s="48"/>
      <c r="F886" s="48"/>
      <c r="G886" s="48"/>
      <c r="H886" s="48"/>
      <c r="I886" s="48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</row>
    <row r="887">
      <c r="A887" s="48"/>
      <c r="B887" s="48"/>
      <c r="C887" s="48"/>
      <c r="D887" s="48"/>
      <c r="E887" s="48"/>
      <c r="F887" s="48"/>
      <c r="G887" s="48"/>
      <c r="H887" s="48"/>
      <c r="I887" s="48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</row>
    <row r="888">
      <c r="A888" s="48"/>
      <c r="B888" s="48"/>
      <c r="C888" s="48"/>
      <c r="D888" s="48"/>
      <c r="E888" s="48"/>
      <c r="F888" s="48"/>
      <c r="G888" s="48"/>
      <c r="H888" s="48"/>
      <c r="I888" s="48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</row>
    <row r="889">
      <c r="A889" s="48"/>
      <c r="B889" s="48"/>
      <c r="C889" s="48"/>
      <c r="D889" s="48"/>
      <c r="E889" s="48"/>
      <c r="F889" s="48"/>
      <c r="G889" s="48"/>
      <c r="H889" s="48"/>
      <c r="I889" s="48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</row>
    <row r="890">
      <c r="A890" s="48"/>
      <c r="B890" s="48"/>
      <c r="C890" s="48"/>
      <c r="D890" s="48"/>
      <c r="E890" s="48"/>
      <c r="F890" s="48"/>
      <c r="G890" s="48"/>
      <c r="H890" s="48"/>
      <c r="I890" s="48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</row>
    <row r="891">
      <c r="A891" s="48"/>
      <c r="B891" s="48"/>
      <c r="C891" s="48"/>
      <c r="D891" s="48"/>
      <c r="E891" s="48"/>
      <c r="F891" s="48"/>
      <c r="G891" s="48"/>
      <c r="H891" s="48"/>
      <c r="I891" s="48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</row>
    <row r="892">
      <c r="A892" s="48"/>
      <c r="B892" s="48"/>
      <c r="C892" s="48"/>
      <c r="D892" s="48"/>
      <c r="E892" s="48"/>
      <c r="F892" s="48"/>
      <c r="G892" s="48"/>
      <c r="H892" s="48"/>
      <c r="I892" s="48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</row>
    <row r="893">
      <c r="A893" s="48"/>
      <c r="B893" s="48"/>
      <c r="C893" s="48"/>
      <c r="D893" s="48"/>
      <c r="E893" s="48"/>
      <c r="F893" s="48"/>
      <c r="G893" s="48"/>
      <c r="H893" s="48"/>
      <c r="I893" s="48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</row>
    <row r="894">
      <c r="A894" s="48"/>
      <c r="B894" s="48"/>
      <c r="C894" s="48"/>
      <c r="D894" s="48"/>
      <c r="E894" s="48"/>
      <c r="F894" s="48"/>
      <c r="G894" s="48"/>
      <c r="H894" s="48"/>
      <c r="I894" s="48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</row>
    <row r="895">
      <c r="A895" s="48"/>
      <c r="B895" s="48"/>
      <c r="C895" s="48"/>
      <c r="D895" s="48"/>
      <c r="E895" s="48"/>
      <c r="F895" s="48"/>
      <c r="G895" s="48"/>
      <c r="H895" s="48"/>
      <c r="I895" s="48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</row>
    <row r="896">
      <c r="A896" s="48"/>
      <c r="B896" s="48"/>
      <c r="C896" s="48"/>
      <c r="D896" s="48"/>
      <c r="E896" s="48"/>
      <c r="F896" s="48"/>
      <c r="G896" s="48"/>
      <c r="H896" s="48"/>
      <c r="I896" s="48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</row>
    <row r="897">
      <c r="A897" s="48"/>
      <c r="B897" s="48"/>
      <c r="C897" s="48"/>
      <c r="D897" s="48"/>
      <c r="E897" s="48"/>
      <c r="F897" s="48"/>
      <c r="G897" s="48"/>
      <c r="H897" s="48"/>
      <c r="I897" s="48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</row>
    <row r="898">
      <c r="A898" s="48"/>
      <c r="B898" s="48"/>
      <c r="C898" s="48"/>
      <c r="D898" s="48"/>
      <c r="E898" s="48"/>
      <c r="F898" s="48"/>
      <c r="G898" s="48"/>
      <c r="H898" s="48"/>
      <c r="I898" s="48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</row>
    <row r="899">
      <c r="A899" s="48"/>
      <c r="B899" s="48"/>
      <c r="C899" s="48"/>
      <c r="D899" s="48"/>
      <c r="E899" s="48"/>
      <c r="F899" s="48"/>
      <c r="G899" s="48"/>
      <c r="H899" s="48"/>
      <c r="I899" s="48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</row>
    <row r="900">
      <c r="A900" s="48"/>
      <c r="B900" s="48"/>
      <c r="C900" s="48"/>
      <c r="D900" s="48"/>
      <c r="E900" s="48"/>
      <c r="F900" s="48"/>
      <c r="G900" s="48"/>
      <c r="H900" s="48"/>
      <c r="I900" s="48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</row>
    <row r="901">
      <c r="A901" s="48"/>
      <c r="B901" s="48"/>
      <c r="C901" s="48"/>
      <c r="D901" s="48"/>
      <c r="E901" s="48"/>
      <c r="F901" s="48"/>
      <c r="G901" s="48"/>
      <c r="H901" s="48"/>
      <c r="I901" s="48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</row>
    <row r="902">
      <c r="A902" s="48"/>
      <c r="B902" s="48"/>
      <c r="C902" s="48"/>
      <c r="D902" s="48"/>
      <c r="E902" s="48"/>
      <c r="F902" s="48"/>
      <c r="G902" s="48"/>
      <c r="H902" s="48"/>
      <c r="I902" s="48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</row>
    <row r="903">
      <c r="A903" s="48"/>
      <c r="B903" s="48"/>
      <c r="C903" s="48"/>
      <c r="D903" s="48"/>
      <c r="E903" s="48"/>
      <c r="F903" s="48"/>
      <c r="G903" s="48"/>
      <c r="H903" s="48"/>
      <c r="I903" s="48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</row>
    <row r="904">
      <c r="A904" s="48"/>
      <c r="B904" s="48"/>
      <c r="C904" s="48"/>
      <c r="D904" s="48"/>
      <c r="E904" s="48"/>
      <c r="F904" s="48"/>
      <c r="G904" s="48"/>
      <c r="H904" s="48"/>
      <c r="I904" s="48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</row>
    <row r="905">
      <c r="A905" s="48"/>
      <c r="B905" s="48"/>
      <c r="C905" s="48"/>
      <c r="D905" s="48"/>
      <c r="E905" s="48"/>
      <c r="F905" s="48"/>
      <c r="G905" s="48"/>
      <c r="H905" s="48"/>
      <c r="I905" s="48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</row>
    <row r="906">
      <c r="A906" s="48"/>
      <c r="B906" s="48"/>
      <c r="C906" s="48"/>
      <c r="D906" s="48"/>
      <c r="E906" s="48"/>
      <c r="F906" s="48"/>
      <c r="G906" s="48"/>
      <c r="H906" s="48"/>
      <c r="I906" s="48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</row>
    <row r="907">
      <c r="A907" s="48"/>
      <c r="B907" s="48"/>
      <c r="C907" s="48"/>
      <c r="D907" s="48"/>
      <c r="E907" s="48"/>
      <c r="F907" s="48"/>
      <c r="G907" s="48"/>
      <c r="H907" s="48"/>
      <c r="I907" s="48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</row>
    <row r="908">
      <c r="A908" s="48"/>
      <c r="B908" s="48"/>
      <c r="C908" s="48"/>
      <c r="D908" s="48"/>
      <c r="E908" s="48"/>
      <c r="F908" s="48"/>
      <c r="G908" s="48"/>
      <c r="H908" s="48"/>
      <c r="I908" s="48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</row>
    <row r="909">
      <c r="A909" s="48"/>
      <c r="B909" s="48"/>
      <c r="C909" s="48"/>
      <c r="D909" s="48"/>
      <c r="E909" s="48"/>
      <c r="F909" s="48"/>
      <c r="G909" s="48"/>
      <c r="H909" s="48"/>
      <c r="I909" s="48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</row>
    <row r="910">
      <c r="A910" s="48"/>
      <c r="B910" s="48"/>
      <c r="C910" s="48"/>
      <c r="D910" s="48"/>
      <c r="E910" s="48"/>
      <c r="F910" s="48"/>
      <c r="G910" s="48"/>
      <c r="H910" s="48"/>
      <c r="I910" s="48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</row>
    <row r="911">
      <c r="A911" s="48"/>
      <c r="B911" s="48"/>
      <c r="C911" s="48"/>
      <c r="D911" s="48"/>
      <c r="E911" s="48"/>
      <c r="F911" s="48"/>
      <c r="G911" s="48"/>
      <c r="H911" s="48"/>
      <c r="I911" s="48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</row>
    <row r="912">
      <c r="A912" s="48"/>
      <c r="B912" s="48"/>
      <c r="C912" s="48"/>
      <c r="D912" s="48"/>
      <c r="E912" s="48"/>
      <c r="F912" s="48"/>
      <c r="G912" s="48"/>
      <c r="H912" s="48"/>
      <c r="I912" s="48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</row>
    <row r="913">
      <c r="A913" s="48"/>
      <c r="B913" s="48"/>
      <c r="C913" s="48"/>
      <c r="D913" s="48"/>
      <c r="E913" s="48"/>
      <c r="F913" s="48"/>
      <c r="G913" s="48"/>
      <c r="H913" s="48"/>
      <c r="I913" s="48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</row>
    <row r="914">
      <c r="A914" s="48"/>
      <c r="B914" s="48"/>
      <c r="C914" s="48"/>
      <c r="D914" s="48"/>
      <c r="E914" s="48"/>
      <c r="F914" s="48"/>
      <c r="G914" s="48"/>
      <c r="H914" s="48"/>
      <c r="I914" s="48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</row>
    <row r="915">
      <c r="A915" s="48"/>
      <c r="B915" s="48"/>
      <c r="C915" s="48"/>
      <c r="D915" s="48"/>
      <c r="E915" s="48"/>
      <c r="F915" s="48"/>
      <c r="G915" s="48"/>
      <c r="H915" s="48"/>
      <c r="I915" s="48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</row>
    <row r="916">
      <c r="A916" s="48"/>
      <c r="B916" s="48"/>
      <c r="C916" s="48"/>
      <c r="D916" s="48"/>
      <c r="E916" s="48"/>
      <c r="F916" s="48"/>
      <c r="G916" s="48"/>
      <c r="H916" s="48"/>
      <c r="I916" s="48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</row>
    <row r="917">
      <c r="A917" s="48"/>
      <c r="B917" s="48"/>
      <c r="C917" s="48"/>
      <c r="D917" s="48"/>
      <c r="E917" s="48"/>
      <c r="F917" s="48"/>
      <c r="G917" s="48"/>
      <c r="H917" s="48"/>
      <c r="I917" s="48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</row>
    <row r="918">
      <c r="A918" s="48"/>
      <c r="B918" s="48"/>
      <c r="C918" s="48"/>
      <c r="D918" s="48"/>
      <c r="E918" s="48"/>
      <c r="F918" s="48"/>
      <c r="G918" s="48"/>
      <c r="H918" s="48"/>
      <c r="I918" s="48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</row>
    <row r="919">
      <c r="A919" s="48"/>
      <c r="B919" s="48"/>
      <c r="C919" s="48"/>
      <c r="D919" s="48"/>
      <c r="E919" s="48"/>
      <c r="F919" s="48"/>
      <c r="G919" s="48"/>
      <c r="H919" s="48"/>
      <c r="I919" s="48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</row>
    <row r="920">
      <c r="A920" s="48"/>
      <c r="B920" s="48"/>
      <c r="C920" s="48"/>
      <c r="D920" s="48"/>
      <c r="E920" s="48"/>
      <c r="F920" s="48"/>
      <c r="G920" s="48"/>
      <c r="H920" s="48"/>
      <c r="I920" s="48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</row>
    <row r="921">
      <c r="A921" s="48"/>
      <c r="B921" s="48"/>
      <c r="C921" s="48"/>
      <c r="D921" s="48"/>
      <c r="E921" s="48"/>
      <c r="F921" s="48"/>
      <c r="G921" s="48"/>
      <c r="H921" s="48"/>
      <c r="I921" s="48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</row>
    <row r="922">
      <c r="A922" s="48"/>
      <c r="B922" s="48"/>
      <c r="C922" s="48"/>
      <c r="D922" s="48"/>
      <c r="E922" s="48"/>
      <c r="F922" s="48"/>
      <c r="G922" s="48"/>
      <c r="H922" s="48"/>
      <c r="I922" s="48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</row>
    <row r="923">
      <c r="A923" s="48"/>
      <c r="B923" s="48"/>
      <c r="C923" s="48"/>
      <c r="D923" s="48"/>
      <c r="E923" s="48"/>
      <c r="F923" s="48"/>
      <c r="G923" s="48"/>
      <c r="H923" s="48"/>
      <c r="I923" s="48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</row>
    <row r="924">
      <c r="A924" s="48"/>
      <c r="B924" s="48"/>
      <c r="C924" s="48"/>
      <c r="D924" s="48"/>
      <c r="E924" s="48"/>
      <c r="F924" s="48"/>
      <c r="G924" s="48"/>
      <c r="H924" s="48"/>
      <c r="I924" s="48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</row>
    <row r="925">
      <c r="A925" s="48"/>
      <c r="B925" s="48"/>
      <c r="C925" s="48"/>
      <c r="D925" s="48"/>
      <c r="E925" s="48"/>
      <c r="F925" s="48"/>
      <c r="G925" s="48"/>
      <c r="H925" s="48"/>
      <c r="I925" s="48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</row>
    <row r="926">
      <c r="A926" s="48"/>
      <c r="B926" s="48"/>
      <c r="C926" s="48"/>
      <c r="D926" s="48"/>
      <c r="E926" s="48"/>
      <c r="F926" s="48"/>
      <c r="G926" s="48"/>
      <c r="H926" s="48"/>
      <c r="I926" s="48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</row>
    <row r="927">
      <c r="A927" s="48"/>
      <c r="B927" s="48"/>
      <c r="C927" s="48"/>
      <c r="D927" s="48"/>
      <c r="E927" s="48"/>
      <c r="F927" s="48"/>
      <c r="G927" s="48"/>
      <c r="H927" s="48"/>
      <c r="I927" s="48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</row>
    <row r="928">
      <c r="A928" s="48"/>
      <c r="B928" s="48"/>
      <c r="C928" s="48"/>
      <c r="D928" s="48"/>
      <c r="E928" s="48"/>
      <c r="F928" s="48"/>
      <c r="G928" s="48"/>
      <c r="H928" s="48"/>
      <c r="I928" s="48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</row>
    <row r="929">
      <c r="A929" s="48"/>
      <c r="B929" s="48"/>
      <c r="C929" s="48"/>
      <c r="D929" s="48"/>
      <c r="E929" s="48"/>
      <c r="F929" s="48"/>
      <c r="G929" s="48"/>
      <c r="H929" s="48"/>
      <c r="I929" s="48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</row>
    <row r="930">
      <c r="A930" s="48"/>
      <c r="B930" s="48"/>
      <c r="C930" s="48"/>
      <c r="D930" s="48"/>
      <c r="E930" s="48"/>
      <c r="F930" s="48"/>
      <c r="G930" s="48"/>
      <c r="H930" s="48"/>
      <c r="I930" s="48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</row>
    <row r="931">
      <c r="A931" s="48"/>
      <c r="B931" s="48"/>
      <c r="C931" s="48"/>
      <c r="D931" s="48"/>
      <c r="E931" s="48"/>
      <c r="F931" s="48"/>
      <c r="G931" s="48"/>
      <c r="H931" s="48"/>
      <c r="I931" s="48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</row>
    <row r="932">
      <c r="A932" s="48"/>
      <c r="B932" s="48"/>
      <c r="C932" s="48"/>
      <c r="D932" s="48"/>
      <c r="E932" s="48"/>
      <c r="F932" s="48"/>
      <c r="G932" s="48"/>
      <c r="H932" s="48"/>
      <c r="I932" s="48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</row>
    <row r="933">
      <c r="A933" s="48"/>
      <c r="B933" s="48"/>
      <c r="C933" s="48"/>
      <c r="D933" s="48"/>
      <c r="E933" s="48"/>
      <c r="F933" s="48"/>
      <c r="G933" s="48"/>
      <c r="H933" s="48"/>
      <c r="I933" s="48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</row>
    <row r="934">
      <c r="A934" s="48"/>
      <c r="B934" s="48"/>
      <c r="C934" s="48"/>
      <c r="D934" s="48"/>
      <c r="E934" s="48"/>
      <c r="F934" s="48"/>
      <c r="G934" s="48"/>
      <c r="H934" s="48"/>
      <c r="I934" s="48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</row>
    <row r="935">
      <c r="A935" s="48"/>
      <c r="B935" s="48"/>
      <c r="C935" s="48"/>
      <c r="D935" s="48"/>
      <c r="E935" s="48"/>
      <c r="F935" s="48"/>
      <c r="G935" s="48"/>
      <c r="H935" s="48"/>
      <c r="I935" s="48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</row>
    <row r="936">
      <c r="A936" s="48"/>
      <c r="B936" s="48"/>
      <c r="C936" s="48"/>
      <c r="D936" s="48"/>
      <c r="E936" s="48"/>
      <c r="F936" s="48"/>
      <c r="G936" s="48"/>
      <c r="H936" s="48"/>
      <c r="I936" s="48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</row>
    <row r="937">
      <c r="A937" s="48"/>
      <c r="B937" s="48"/>
      <c r="C937" s="48"/>
      <c r="D937" s="48"/>
      <c r="E937" s="48"/>
      <c r="F937" s="48"/>
      <c r="G937" s="48"/>
      <c r="H937" s="48"/>
      <c r="I937" s="48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</row>
    <row r="938">
      <c r="A938" s="48"/>
      <c r="B938" s="48"/>
      <c r="C938" s="48"/>
      <c r="D938" s="48"/>
      <c r="E938" s="48"/>
      <c r="F938" s="48"/>
      <c r="G938" s="48"/>
      <c r="H938" s="48"/>
      <c r="I938" s="48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</row>
    <row r="939">
      <c r="A939" s="48"/>
      <c r="B939" s="48"/>
      <c r="C939" s="48"/>
      <c r="D939" s="48"/>
      <c r="E939" s="48"/>
      <c r="F939" s="48"/>
      <c r="G939" s="48"/>
      <c r="H939" s="48"/>
      <c r="I939" s="48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</row>
    <row r="940">
      <c r="A940" s="48"/>
      <c r="B940" s="48"/>
      <c r="C940" s="48"/>
      <c r="D940" s="48"/>
      <c r="E940" s="48"/>
      <c r="F940" s="48"/>
      <c r="G940" s="48"/>
      <c r="H940" s="48"/>
      <c r="I940" s="48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</row>
    <row r="941">
      <c r="A941" s="48"/>
      <c r="B941" s="48"/>
      <c r="C941" s="48"/>
      <c r="D941" s="48"/>
      <c r="E941" s="48"/>
      <c r="F941" s="48"/>
      <c r="G941" s="48"/>
      <c r="H941" s="48"/>
      <c r="I941" s="48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</row>
    <row r="942">
      <c r="A942" s="48"/>
      <c r="B942" s="48"/>
      <c r="C942" s="48"/>
      <c r="D942" s="48"/>
      <c r="E942" s="48"/>
      <c r="F942" s="48"/>
      <c r="G942" s="48"/>
      <c r="H942" s="48"/>
      <c r="I942" s="48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</row>
    <row r="943">
      <c r="A943" s="48"/>
      <c r="B943" s="48"/>
      <c r="C943" s="48"/>
      <c r="D943" s="48"/>
      <c r="E943" s="48"/>
      <c r="F943" s="48"/>
      <c r="G943" s="48"/>
      <c r="H943" s="48"/>
      <c r="I943" s="48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</row>
    <row r="944">
      <c r="A944" s="48"/>
      <c r="B944" s="48"/>
      <c r="C944" s="48"/>
      <c r="D944" s="48"/>
      <c r="E944" s="48"/>
      <c r="F944" s="48"/>
      <c r="G944" s="48"/>
      <c r="H944" s="48"/>
      <c r="I944" s="48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</row>
    <row r="945">
      <c r="A945" s="48"/>
      <c r="B945" s="48"/>
      <c r="C945" s="48"/>
      <c r="D945" s="48"/>
      <c r="E945" s="48"/>
      <c r="F945" s="48"/>
      <c r="G945" s="48"/>
      <c r="H945" s="48"/>
      <c r="I945" s="48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</row>
    <row r="946">
      <c r="A946" s="48"/>
      <c r="B946" s="48"/>
      <c r="C946" s="48"/>
      <c r="D946" s="48"/>
      <c r="E946" s="48"/>
      <c r="F946" s="48"/>
      <c r="G946" s="48"/>
      <c r="H946" s="48"/>
      <c r="I946" s="48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</row>
    <row r="947">
      <c r="A947" s="48"/>
      <c r="B947" s="48"/>
      <c r="C947" s="48"/>
      <c r="D947" s="48"/>
      <c r="E947" s="48"/>
      <c r="F947" s="48"/>
      <c r="G947" s="48"/>
      <c r="H947" s="48"/>
      <c r="I947" s="48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</row>
    <row r="948">
      <c r="A948" s="48"/>
      <c r="B948" s="48"/>
      <c r="C948" s="48"/>
      <c r="D948" s="48"/>
      <c r="E948" s="48"/>
      <c r="F948" s="48"/>
      <c r="G948" s="48"/>
      <c r="H948" s="48"/>
      <c r="I948" s="48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</row>
    <row r="949">
      <c r="A949" s="48"/>
      <c r="B949" s="48"/>
      <c r="C949" s="48"/>
      <c r="D949" s="48"/>
      <c r="E949" s="48"/>
      <c r="F949" s="48"/>
      <c r="G949" s="48"/>
      <c r="H949" s="48"/>
      <c r="I949" s="48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</row>
    <row r="950">
      <c r="A950" s="48"/>
      <c r="B950" s="48"/>
      <c r="C950" s="48"/>
      <c r="D950" s="48"/>
      <c r="E950" s="48"/>
      <c r="F950" s="48"/>
      <c r="G950" s="48"/>
      <c r="H950" s="48"/>
      <c r="I950" s="48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</row>
    <row r="951">
      <c r="A951" s="48"/>
      <c r="B951" s="48"/>
      <c r="C951" s="48"/>
      <c r="D951" s="48"/>
      <c r="E951" s="48"/>
      <c r="F951" s="48"/>
      <c r="G951" s="48"/>
      <c r="H951" s="48"/>
      <c r="I951" s="48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</row>
    <row r="952">
      <c r="A952" s="48"/>
      <c r="B952" s="48"/>
      <c r="C952" s="48"/>
      <c r="D952" s="48"/>
      <c r="E952" s="48"/>
      <c r="F952" s="48"/>
      <c r="G952" s="48"/>
      <c r="H952" s="48"/>
      <c r="I952" s="48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</row>
    <row r="953">
      <c r="A953" s="48"/>
      <c r="B953" s="48"/>
      <c r="C953" s="48"/>
      <c r="D953" s="48"/>
      <c r="E953" s="48"/>
      <c r="F953" s="48"/>
      <c r="G953" s="48"/>
      <c r="H953" s="48"/>
      <c r="I953" s="48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</row>
    <row r="954">
      <c r="A954" s="48"/>
      <c r="B954" s="48"/>
      <c r="C954" s="48"/>
      <c r="D954" s="48"/>
      <c r="E954" s="48"/>
      <c r="F954" s="48"/>
      <c r="G954" s="48"/>
      <c r="H954" s="48"/>
      <c r="I954" s="48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</row>
    <row r="955">
      <c r="A955" s="48"/>
      <c r="B955" s="48"/>
      <c r="C955" s="48"/>
      <c r="D955" s="48"/>
      <c r="E955" s="48"/>
      <c r="F955" s="48"/>
      <c r="G955" s="48"/>
      <c r="H955" s="48"/>
      <c r="I955" s="48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</row>
    <row r="956">
      <c r="A956" s="48"/>
      <c r="B956" s="48"/>
      <c r="C956" s="48"/>
      <c r="D956" s="48"/>
      <c r="E956" s="48"/>
      <c r="F956" s="48"/>
      <c r="G956" s="48"/>
      <c r="H956" s="48"/>
      <c r="I956" s="48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</row>
    <row r="957">
      <c r="A957" s="48"/>
      <c r="B957" s="48"/>
      <c r="C957" s="48"/>
      <c r="D957" s="48"/>
      <c r="E957" s="48"/>
      <c r="F957" s="48"/>
      <c r="G957" s="48"/>
      <c r="H957" s="48"/>
      <c r="I957" s="48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</row>
    <row r="958">
      <c r="A958" s="48"/>
      <c r="B958" s="48"/>
      <c r="C958" s="48"/>
      <c r="D958" s="48"/>
      <c r="E958" s="48"/>
      <c r="F958" s="48"/>
      <c r="G958" s="48"/>
      <c r="H958" s="48"/>
      <c r="I958" s="48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</row>
    <row r="959">
      <c r="A959" s="48"/>
      <c r="B959" s="48"/>
      <c r="C959" s="48"/>
      <c r="D959" s="48"/>
      <c r="E959" s="48"/>
      <c r="F959" s="48"/>
      <c r="G959" s="48"/>
      <c r="H959" s="48"/>
      <c r="I959" s="48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</row>
    <row r="960">
      <c r="A960" s="48"/>
      <c r="B960" s="48"/>
      <c r="C960" s="48"/>
      <c r="D960" s="48"/>
      <c r="E960" s="48"/>
      <c r="F960" s="48"/>
      <c r="G960" s="48"/>
      <c r="H960" s="48"/>
      <c r="I960" s="48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</row>
    <row r="961">
      <c r="A961" s="48"/>
      <c r="B961" s="48"/>
      <c r="C961" s="48"/>
      <c r="D961" s="48"/>
      <c r="E961" s="48"/>
      <c r="F961" s="48"/>
      <c r="G961" s="48"/>
      <c r="H961" s="48"/>
      <c r="I961" s="48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</row>
    <row r="962">
      <c r="A962" s="48"/>
      <c r="B962" s="48"/>
      <c r="C962" s="48"/>
      <c r="D962" s="48"/>
      <c r="E962" s="48"/>
      <c r="F962" s="48"/>
      <c r="G962" s="48"/>
      <c r="H962" s="48"/>
      <c r="I962" s="48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</row>
    <row r="963">
      <c r="A963" s="48"/>
      <c r="B963" s="48"/>
      <c r="C963" s="48"/>
      <c r="D963" s="48"/>
      <c r="E963" s="48"/>
      <c r="F963" s="48"/>
      <c r="G963" s="48"/>
      <c r="H963" s="48"/>
      <c r="I963" s="48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</row>
    <row r="964">
      <c r="A964" s="48"/>
      <c r="B964" s="48"/>
      <c r="C964" s="48"/>
      <c r="D964" s="48"/>
      <c r="E964" s="48"/>
      <c r="F964" s="48"/>
      <c r="G964" s="48"/>
      <c r="H964" s="48"/>
      <c r="I964" s="48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</row>
    <row r="965">
      <c r="A965" s="48"/>
      <c r="B965" s="48"/>
      <c r="C965" s="48"/>
      <c r="D965" s="48"/>
      <c r="E965" s="48"/>
      <c r="F965" s="48"/>
      <c r="G965" s="48"/>
      <c r="H965" s="48"/>
      <c r="I965" s="48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</row>
    <row r="966">
      <c r="A966" s="48"/>
      <c r="B966" s="48"/>
      <c r="C966" s="48"/>
      <c r="D966" s="48"/>
      <c r="E966" s="48"/>
      <c r="F966" s="48"/>
      <c r="G966" s="48"/>
      <c r="H966" s="48"/>
      <c r="I966" s="48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</row>
    <row r="967">
      <c r="A967" s="48"/>
      <c r="B967" s="48"/>
      <c r="C967" s="48"/>
      <c r="D967" s="48"/>
      <c r="E967" s="48"/>
      <c r="F967" s="48"/>
      <c r="G967" s="48"/>
      <c r="H967" s="48"/>
      <c r="I967" s="48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</row>
    <row r="968">
      <c r="A968" s="48"/>
      <c r="B968" s="48"/>
      <c r="C968" s="48"/>
      <c r="D968" s="48"/>
      <c r="E968" s="48"/>
      <c r="F968" s="48"/>
      <c r="G968" s="48"/>
      <c r="H968" s="48"/>
      <c r="I968" s="48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</row>
    <row r="969">
      <c r="A969" s="48"/>
      <c r="B969" s="48"/>
      <c r="C969" s="48"/>
      <c r="D969" s="48"/>
      <c r="E969" s="48"/>
      <c r="F969" s="48"/>
      <c r="G969" s="48"/>
      <c r="H969" s="48"/>
      <c r="I969" s="48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</row>
    <row r="970">
      <c r="A970" s="48"/>
      <c r="B970" s="48"/>
      <c r="C970" s="48"/>
      <c r="D970" s="48"/>
      <c r="E970" s="48"/>
      <c r="F970" s="48"/>
      <c r="G970" s="48"/>
      <c r="H970" s="48"/>
      <c r="I970" s="48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</row>
    <row r="971">
      <c r="A971" s="48"/>
      <c r="B971" s="48"/>
      <c r="C971" s="48"/>
      <c r="D971" s="48"/>
      <c r="E971" s="48"/>
      <c r="F971" s="48"/>
      <c r="G971" s="48"/>
      <c r="H971" s="48"/>
      <c r="I971" s="48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</row>
    <row r="972">
      <c r="A972" s="48"/>
      <c r="B972" s="48"/>
      <c r="C972" s="48"/>
      <c r="D972" s="48"/>
      <c r="E972" s="48"/>
      <c r="F972" s="48"/>
      <c r="G972" s="48"/>
      <c r="H972" s="48"/>
      <c r="I972" s="48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</row>
    <row r="973">
      <c r="A973" s="48"/>
      <c r="B973" s="48"/>
      <c r="C973" s="48"/>
      <c r="D973" s="48"/>
      <c r="E973" s="48"/>
      <c r="F973" s="48"/>
      <c r="G973" s="48"/>
      <c r="H973" s="48"/>
      <c r="I973" s="48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</row>
    <row r="974">
      <c r="A974" s="48"/>
      <c r="B974" s="48"/>
      <c r="C974" s="48"/>
      <c r="D974" s="48"/>
      <c r="E974" s="48"/>
      <c r="F974" s="48"/>
      <c r="G974" s="48"/>
      <c r="H974" s="48"/>
      <c r="I974" s="48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</row>
    <row r="975">
      <c r="A975" s="48"/>
      <c r="B975" s="48"/>
      <c r="C975" s="48"/>
      <c r="D975" s="48"/>
      <c r="E975" s="48"/>
      <c r="F975" s="48"/>
      <c r="G975" s="48"/>
      <c r="H975" s="48"/>
      <c r="I975" s="48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8.0"/>
    <col customWidth="1" min="3" max="3" width="23.75"/>
    <col customWidth="1" min="4" max="4" width="24.38"/>
    <col customWidth="1" min="5" max="5" width="18.0"/>
    <col customWidth="1" min="6" max="7" width="42.5"/>
  </cols>
  <sheetData>
    <row r="1">
      <c r="A1" s="72" t="s">
        <v>592</v>
      </c>
      <c r="B1" s="72" t="s">
        <v>593</v>
      </c>
      <c r="C1" s="72" t="s">
        <v>594</v>
      </c>
      <c r="D1" s="72" t="s">
        <v>595</v>
      </c>
      <c r="E1" s="72" t="s">
        <v>596</v>
      </c>
      <c r="F1" s="72" t="s">
        <v>597</v>
      </c>
      <c r="G1" s="72" t="s">
        <v>598</v>
      </c>
      <c r="H1" s="6"/>
    </row>
    <row r="2">
      <c r="A2" s="73" t="s">
        <v>599</v>
      </c>
      <c r="B2" s="73">
        <v>8101.0</v>
      </c>
      <c r="C2" s="73">
        <v>8102.0</v>
      </c>
      <c r="D2" s="73">
        <v>1.0</v>
      </c>
      <c r="E2" s="74" t="b">
        <v>1</v>
      </c>
      <c r="F2" s="74" t="str">
        <f t="array" ref="F2">XLOOKUP(B2, MachineCategory!B:B, MachineCategory!A:A, "", 0, 1)
</f>
        <v>bb61317b-3745-4832-914c-8bcbaea69282</v>
      </c>
      <c r="G2" s="74" t="str">
        <f t="array" ref="G2">XLOOKUP(C2, MachineCategory!B:B, MachineCategory!A:A, "", 0, 1)
</f>
        <v>5dbec723-4f9d-4c3d-8cde-45c9effadfb6</v>
      </c>
      <c r="H2" s="6"/>
    </row>
    <row r="3">
      <c r="A3" s="73" t="s">
        <v>599</v>
      </c>
      <c r="B3" s="73">
        <v>8101.0</v>
      </c>
      <c r="C3" s="73">
        <v>8103.0</v>
      </c>
      <c r="D3" s="73">
        <v>2.0</v>
      </c>
      <c r="E3" s="73"/>
      <c r="F3" s="74" t="str">
        <f t="array" ref="F3">XLOOKUP(B3, MachineCategory!B:B, MachineCategory!A:A, "", 0, 1)
</f>
        <v>bb61317b-3745-4832-914c-8bcbaea69282</v>
      </c>
      <c r="G3" s="74" t="str">
        <f t="array" ref="G3">XLOOKUP(C3, MachineCategory!B:B, MachineCategory!A:A, "", 0, 1)
</f>
        <v>e78e2cc5-ca30-4762-a727-67f71a579637</v>
      </c>
      <c r="H3" s="6"/>
    </row>
    <row r="4">
      <c r="A4" s="73" t="s">
        <v>599</v>
      </c>
      <c r="B4" s="73">
        <v>8101.0</v>
      </c>
      <c r="C4" s="73">
        <v>8104.0</v>
      </c>
      <c r="D4" s="73">
        <v>3.0</v>
      </c>
      <c r="E4" s="73"/>
      <c r="F4" s="74" t="str">
        <f t="array" ref="F4">XLOOKUP(B4, MachineCategory!B:B, MachineCategory!A:A, "", 0, 1)
</f>
        <v>bb61317b-3745-4832-914c-8bcbaea69282</v>
      </c>
      <c r="G4" s="74" t="str">
        <f t="array" ref="G4">XLOOKUP(C4, MachineCategory!B:B, MachineCategory!A:A, "", 0, 1)
</f>
        <v>502df72b-b47f-4863-8a72-29b9853d9afb</v>
      </c>
      <c r="H4" s="6"/>
    </row>
    <row r="5">
      <c r="A5" s="73" t="s">
        <v>599</v>
      </c>
      <c r="B5" s="73">
        <v>8101.0</v>
      </c>
      <c r="C5" s="73">
        <v>8105.0</v>
      </c>
      <c r="D5" s="73">
        <v>8.0</v>
      </c>
      <c r="E5" s="73"/>
      <c r="F5" s="74" t="str">
        <f t="array" ref="F5">XLOOKUP(B5, MachineCategory!B:B, MachineCategory!A:A, "", 0, 1)
</f>
        <v>bb61317b-3745-4832-914c-8bcbaea69282</v>
      </c>
      <c r="G5" s="74" t="str">
        <f t="array" ref="G5">XLOOKUP(C5, MachineCategory!B:B, MachineCategory!A:A, "", 0, 1)
</f>
        <v>0d3fe0e3-f9bc-424d-b58c-4c14cec8a5f9</v>
      </c>
      <c r="H5" s="6"/>
    </row>
    <row r="6">
      <c r="A6" s="73" t="s">
        <v>599</v>
      </c>
      <c r="B6" s="73">
        <v>8101.0</v>
      </c>
      <c r="C6" s="73">
        <v>8106.0</v>
      </c>
      <c r="D6" s="73">
        <v>9.0</v>
      </c>
      <c r="E6" s="73"/>
      <c r="F6" s="74" t="str">
        <f t="array" ref="F6">XLOOKUP(B6, MachineCategory!B:B, MachineCategory!A:A, "", 0, 1)
</f>
        <v>bb61317b-3745-4832-914c-8bcbaea69282</v>
      </c>
      <c r="G6" s="74" t="str">
        <f t="array" ref="G6">XLOOKUP(C6, MachineCategory!B:B, MachineCategory!A:A, "", 0, 1)
</f>
        <v>4697840c-24c4-4b2a-a27a-c03bbe146337</v>
      </c>
      <c r="H6" s="6"/>
    </row>
    <row r="7">
      <c r="A7" s="73" t="s">
        <v>599</v>
      </c>
      <c r="B7" s="73">
        <v>8101.0</v>
      </c>
      <c r="C7" s="73">
        <v>8107.0</v>
      </c>
      <c r="D7" s="73">
        <v>4.0</v>
      </c>
      <c r="E7" s="73"/>
      <c r="F7" s="74" t="str">
        <f t="array" ref="F7">XLOOKUP(B7, MachineCategory!B:B, MachineCategory!A:A, "", 0, 1)
</f>
        <v>bb61317b-3745-4832-914c-8bcbaea69282</v>
      </c>
      <c r="G7" s="74" t="str">
        <f t="array" ref="G7">XLOOKUP(C7, MachineCategory!B:B, MachineCategory!A:A, "", 0, 1)
</f>
        <v>ffb8b2f3-3cf8-4250-9150-cc90a1905e4e</v>
      </c>
      <c r="H7" s="6"/>
    </row>
    <row r="8">
      <c r="A8" s="73" t="s">
        <v>599</v>
      </c>
      <c r="B8" s="73">
        <v>8101.0</v>
      </c>
      <c r="C8" s="73">
        <v>8108.0</v>
      </c>
      <c r="D8" s="73">
        <v>5.0</v>
      </c>
      <c r="E8" s="73"/>
      <c r="F8" s="74" t="str">
        <f t="array" ref="F8">XLOOKUP(B8, MachineCategory!B:B, MachineCategory!A:A, "", 0, 1)
</f>
        <v>bb61317b-3745-4832-914c-8bcbaea69282</v>
      </c>
      <c r="G8" s="74" t="str">
        <f t="array" ref="G8">XLOOKUP(C8, MachineCategory!B:B, MachineCategory!A:A, "", 0, 1)
</f>
        <v>9b3df8f1-3ff2-4a96-9fd7-2a15af9c3447</v>
      </c>
      <c r="H8" s="6"/>
    </row>
    <row r="9">
      <c r="A9" s="73" t="s">
        <v>599</v>
      </c>
      <c r="B9" s="73">
        <v>8101.0</v>
      </c>
      <c r="C9" s="73">
        <v>8109.0</v>
      </c>
      <c r="D9" s="73">
        <v>6.0</v>
      </c>
      <c r="E9" s="73"/>
      <c r="F9" s="74" t="str">
        <f t="array" ref="F9">XLOOKUP(B9, MachineCategory!B:B, MachineCategory!A:A, "", 0, 1)
</f>
        <v>bb61317b-3745-4832-914c-8bcbaea69282</v>
      </c>
      <c r="G9" s="74" t="str">
        <f t="array" ref="G9">XLOOKUP(C9, MachineCategory!B:B, MachineCategory!A:A, "", 0, 1)
</f>
        <v>fef261c7-268e-4c60-91d1-add2fdf5167d</v>
      </c>
      <c r="H9" s="6"/>
    </row>
    <row r="10">
      <c r="A10" s="73" t="s">
        <v>599</v>
      </c>
      <c r="B10" s="73">
        <v>8101.0</v>
      </c>
      <c r="C10" s="73">
        <v>8110.0</v>
      </c>
      <c r="D10" s="73">
        <v>7.0</v>
      </c>
      <c r="E10" s="73"/>
      <c r="F10" s="74" t="str">
        <f t="array" ref="F10">XLOOKUP(B10, MachineCategory!B:B, MachineCategory!A:A, "", 0, 1)
</f>
        <v>bb61317b-3745-4832-914c-8bcbaea69282</v>
      </c>
      <c r="G10" s="74" t="str">
        <f t="array" ref="G10">XLOOKUP(C10, MachineCategory!B:B, MachineCategory!A:A, "", 0, 1)
</f>
        <v>4abd084e-d156-4cb0-a902-f79dc6031e98</v>
      </c>
      <c r="H10" s="6"/>
    </row>
    <row r="11">
      <c r="A11" s="73" t="s">
        <v>599</v>
      </c>
      <c r="B11" s="73">
        <v>8101.0</v>
      </c>
      <c r="C11" s="73">
        <v>8111.0</v>
      </c>
      <c r="D11" s="73">
        <v>10.0</v>
      </c>
      <c r="E11" s="73"/>
      <c r="F11" s="74" t="str">
        <f t="array" ref="F11">XLOOKUP(B11, MachineCategory!B:B, MachineCategory!A:A, "", 0, 1)
</f>
        <v>bb61317b-3745-4832-914c-8bcbaea69282</v>
      </c>
      <c r="G11" s="74" t="str">
        <f t="array" ref="G11">XLOOKUP(C11, MachineCategory!B:B, MachineCategory!A:A, "", 0, 1)
</f>
        <v>a2ff293b-117f-4794-b9af-fe7cefabcc7d</v>
      </c>
      <c r="H11" s="6"/>
    </row>
    <row r="12">
      <c r="A12" s="73" t="s">
        <v>599</v>
      </c>
      <c r="B12" s="73">
        <v>8101.0</v>
      </c>
      <c r="C12" s="73">
        <v>8112.0</v>
      </c>
      <c r="D12" s="73">
        <v>11.0</v>
      </c>
      <c r="E12" s="73"/>
      <c r="F12" s="74" t="str">
        <f t="array" ref="F12">XLOOKUP(B12, MachineCategory!B:B, MachineCategory!A:A, "", 0, 1)
</f>
        <v>bb61317b-3745-4832-914c-8bcbaea69282</v>
      </c>
      <c r="G12" s="74" t="str">
        <f t="array" ref="G12">XLOOKUP(C12, MachineCategory!B:B, MachineCategory!A:A, "", 0, 1)
</f>
        <v>df8759e7-f23f-483f-b7e0-f7c835313421</v>
      </c>
      <c r="H12" s="6"/>
    </row>
    <row r="13">
      <c r="A13" s="73" t="s">
        <v>599</v>
      </c>
      <c r="B13" s="73">
        <v>8101.0</v>
      </c>
      <c r="C13" s="73">
        <v>8113.0</v>
      </c>
      <c r="D13" s="73">
        <v>12.0</v>
      </c>
      <c r="E13" s="73"/>
      <c r="F13" s="74" t="str">
        <f t="array" ref="F13">XLOOKUP(B13, MachineCategory!B:B, MachineCategory!A:A, "", 0, 1)
</f>
        <v>bb61317b-3745-4832-914c-8bcbaea69282</v>
      </c>
      <c r="G13" s="74" t="str">
        <f t="array" ref="G13">XLOOKUP(C13, MachineCategory!B:B, MachineCategory!A:A, "", 0, 1)
</f>
        <v>644a6302-7a8b-412d-8c7b-da7b22e9b6f0</v>
      </c>
      <c r="H13" s="6"/>
    </row>
    <row r="14">
      <c r="A14" s="73" t="s">
        <v>599</v>
      </c>
      <c r="B14" s="73">
        <v>8101.0</v>
      </c>
      <c r="C14" s="73">
        <v>8114.0</v>
      </c>
      <c r="D14" s="73">
        <v>13.0</v>
      </c>
      <c r="E14" s="73"/>
      <c r="F14" s="74" t="str">
        <f t="array" ref="F14">XLOOKUP(B14, MachineCategory!B:B, MachineCategory!A:A, "", 0, 1)
</f>
        <v>bb61317b-3745-4832-914c-8bcbaea69282</v>
      </c>
      <c r="G14" s="74" t="str">
        <f t="array" ref="G14">XLOOKUP(C14, MachineCategory!B:B, MachineCategory!A:A, "", 0, 1)
</f>
        <v>8922ba7e-3630-4a1a-b53b-c66a0970f1e5</v>
      </c>
      <c r="H14" s="6"/>
    </row>
    <row r="15">
      <c r="A15" s="73" t="s">
        <v>599</v>
      </c>
      <c r="B15" s="73">
        <v>8101.0</v>
      </c>
      <c r="C15" s="73">
        <v>8115.0</v>
      </c>
      <c r="D15" s="73">
        <v>14.0</v>
      </c>
      <c r="E15" s="73"/>
      <c r="F15" s="74" t="str">
        <f t="array" ref="F15">XLOOKUP(B15, MachineCategory!B:B, MachineCategory!A:A, "", 0, 1)
</f>
        <v>bb61317b-3745-4832-914c-8bcbaea69282</v>
      </c>
      <c r="G15" s="74" t="str">
        <f t="array" ref="G15">XLOOKUP(C15, MachineCategory!B:B, MachineCategory!A:A, "", 0, 1)
</f>
        <v>550fe141-f0d3-4146-9a03-ea306764179b</v>
      </c>
      <c r="H15" s="6"/>
    </row>
    <row r="16">
      <c r="A16" s="73" t="s">
        <v>599</v>
      </c>
      <c r="B16" s="73">
        <v>8101.0</v>
      </c>
      <c r="C16" s="73">
        <v>8116.0</v>
      </c>
      <c r="D16" s="73">
        <v>15.0</v>
      </c>
      <c r="E16" s="73"/>
      <c r="F16" s="74" t="str">
        <f t="array" ref="F16">XLOOKUP(B16, MachineCategory!B:B, MachineCategory!A:A, "", 0, 1)
</f>
        <v>bb61317b-3745-4832-914c-8bcbaea69282</v>
      </c>
      <c r="G16" s="74" t="str">
        <f t="array" ref="G16">XLOOKUP(C16, MachineCategory!B:B, MachineCategory!A:A, "", 0, 1)
</f>
        <v>916f65c2-8091-487d-821d-7f0153985710</v>
      </c>
      <c r="H16" s="6"/>
    </row>
    <row r="17">
      <c r="A17" s="73" t="s">
        <v>599</v>
      </c>
      <c r="B17" s="73">
        <v>8101.0</v>
      </c>
      <c r="C17" s="73">
        <v>8117.0</v>
      </c>
      <c r="D17" s="73">
        <v>16.0</v>
      </c>
      <c r="E17" s="73"/>
      <c r="F17" s="74" t="str">
        <f t="array" ref="F17">XLOOKUP(B17, MachineCategory!B:B, MachineCategory!A:A, "", 0, 1)
</f>
        <v>bb61317b-3745-4832-914c-8bcbaea69282</v>
      </c>
      <c r="G17" s="74" t="str">
        <f t="array" ref="G17">XLOOKUP(C17, MachineCategory!B:B, MachineCategory!A:A, "", 0, 1)
</f>
        <v>d5bc28e7-40a9-42ee-9622-58818a18020d</v>
      </c>
      <c r="H17" s="6"/>
    </row>
    <row r="18">
      <c r="A18" s="73" t="s">
        <v>599</v>
      </c>
      <c r="B18" s="73">
        <v>8101.0</v>
      </c>
      <c r="C18" s="73">
        <v>8118.0</v>
      </c>
      <c r="D18" s="73">
        <v>17.0</v>
      </c>
      <c r="E18" s="73"/>
      <c r="F18" s="74" t="str">
        <f t="array" ref="F18">XLOOKUP(B18, MachineCategory!B:B, MachineCategory!A:A, "", 0, 1)
</f>
        <v>bb61317b-3745-4832-914c-8bcbaea69282</v>
      </c>
      <c r="G18" s="74" t="str">
        <f t="array" ref="G18">XLOOKUP(C18, MachineCategory!B:B, MachineCategory!A:A, "", 0, 1)
</f>
        <v>140185fa-2b64-497c-af1e-352bbfd9135a</v>
      </c>
      <c r="H18" s="6"/>
    </row>
    <row r="19">
      <c r="A19" s="73" t="s">
        <v>599</v>
      </c>
      <c r="B19" s="73">
        <v>8101.0</v>
      </c>
      <c r="C19" s="73">
        <v>8119.0</v>
      </c>
      <c r="D19" s="73">
        <v>18.0</v>
      </c>
      <c r="E19" s="73"/>
      <c r="F19" s="74" t="str">
        <f t="array" ref="F19">XLOOKUP(B19, MachineCategory!B:B, MachineCategory!A:A, "", 0, 1)
</f>
        <v>bb61317b-3745-4832-914c-8bcbaea69282</v>
      </c>
      <c r="G19" s="74" t="str">
        <f t="array" ref="G19">XLOOKUP(C19, MachineCategory!B:B, MachineCategory!A:A, "", 0, 1)
</f>
        <v>e176af8a-453f-41b1-9ddd-1e64e0f6cf1d</v>
      </c>
      <c r="H19" s="6"/>
    </row>
    <row r="20">
      <c r="A20" s="73" t="s">
        <v>599</v>
      </c>
      <c r="B20" s="73">
        <v>8101.0</v>
      </c>
      <c r="C20" s="73">
        <v>8120.0</v>
      </c>
      <c r="D20" s="73">
        <v>19.0</v>
      </c>
      <c r="E20" s="73"/>
      <c r="F20" s="74" t="str">
        <f t="array" ref="F20">XLOOKUP(B20, MachineCategory!B:B, MachineCategory!A:A, "", 0, 1)
</f>
        <v>bb61317b-3745-4832-914c-8bcbaea69282</v>
      </c>
      <c r="G20" s="74" t="str">
        <f t="array" ref="G20">XLOOKUP(C20, MachineCategory!B:B, MachineCategory!A:A, "", 0, 1)
</f>
        <v>1c905a6d-47a6-48cc-b83e-6168bb1a56a5</v>
      </c>
      <c r="H20" s="6"/>
    </row>
    <row r="21">
      <c r="A21" s="73" t="s">
        <v>599</v>
      </c>
      <c r="B21" s="73">
        <v>8101.0</v>
      </c>
      <c r="C21" s="73">
        <v>8121.0</v>
      </c>
      <c r="D21" s="73">
        <v>20.0</v>
      </c>
      <c r="E21" s="73"/>
      <c r="F21" s="74" t="str">
        <f t="array" ref="F21">XLOOKUP(B21, MachineCategory!B:B, MachineCategory!A:A, "", 0, 1)
</f>
        <v>bb61317b-3745-4832-914c-8bcbaea69282</v>
      </c>
      <c r="G21" s="74" t="str">
        <f t="array" ref="G21">XLOOKUP(C21, MachineCategory!B:B, MachineCategory!A:A, "", 0, 1)
</f>
        <v>f6ca47d1-716d-4efc-90c7-6590364beb0b</v>
      </c>
      <c r="H21" s="6"/>
    </row>
    <row r="22">
      <c r="A22" s="73" t="s">
        <v>599</v>
      </c>
      <c r="B22" s="73">
        <v>8101.0</v>
      </c>
      <c r="C22" s="73">
        <v>8122.0</v>
      </c>
      <c r="D22" s="73">
        <v>21.0</v>
      </c>
      <c r="E22" s="73"/>
      <c r="F22" s="74" t="str">
        <f t="array" ref="F22">XLOOKUP(B22, MachineCategory!B:B, MachineCategory!A:A, "", 0, 1)
</f>
        <v>bb61317b-3745-4832-914c-8bcbaea69282</v>
      </c>
      <c r="G22" s="74" t="str">
        <f t="array" ref="G22">XLOOKUP(C22, MachineCategory!B:B, MachineCategory!A:A, "", 0, 1)
</f>
        <v>5a10cfda-38ce-4f84-9df4-0eb8f177187e</v>
      </c>
      <c r="H22" s="6"/>
    </row>
    <row r="23">
      <c r="A23" s="73" t="s">
        <v>599</v>
      </c>
      <c r="B23" s="73">
        <v>8101.0</v>
      </c>
      <c r="C23" s="73">
        <v>8123.0</v>
      </c>
      <c r="D23" s="73">
        <v>22.0</v>
      </c>
      <c r="E23" s="73"/>
      <c r="F23" s="74" t="str">
        <f t="array" ref="F23">XLOOKUP(B23, MachineCategory!B:B, MachineCategory!A:A, "", 0, 1)
</f>
        <v>bb61317b-3745-4832-914c-8bcbaea69282</v>
      </c>
      <c r="G23" s="74" t="str">
        <f t="array" ref="G23">XLOOKUP(C23, MachineCategory!B:B, MachineCategory!A:A, "", 0, 1)
</f>
        <v>2528786d-2ca3-4bbe-931f-90ebb0f641c3</v>
      </c>
      <c r="H23" s="6"/>
    </row>
    <row r="24">
      <c r="A24" s="73" t="s">
        <v>599</v>
      </c>
      <c r="B24" s="73">
        <v>8102.0</v>
      </c>
      <c r="C24" s="73">
        <v>8101.0</v>
      </c>
      <c r="D24" s="73">
        <v>1.0</v>
      </c>
      <c r="E24" s="74" t="b">
        <v>1</v>
      </c>
      <c r="F24" s="74" t="str">
        <f t="array" ref="F24">XLOOKUP(B24, MachineCategory!B:B, MachineCategory!A:A, "", 0, 1)
</f>
        <v>5dbec723-4f9d-4c3d-8cde-45c9effadfb6</v>
      </c>
      <c r="G24" s="74" t="str">
        <f t="array" ref="G24">XLOOKUP(C24, MachineCategory!B:B, MachineCategory!A:A, "", 0, 1)
</f>
        <v>bb61317b-3745-4832-914c-8bcbaea69282</v>
      </c>
      <c r="H24" s="6"/>
    </row>
    <row r="25">
      <c r="A25" s="73" t="s">
        <v>599</v>
      </c>
      <c r="B25" s="73">
        <v>8102.0</v>
      </c>
      <c r="C25" s="73">
        <v>8103.0</v>
      </c>
      <c r="D25" s="73">
        <v>2.0</v>
      </c>
      <c r="E25" s="73"/>
      <c r="F25" s="74" t="str">
        <f t="array" ref="F25">XLOOKUP(B25, MachineCategory!B:B, MachineCategory!A:A, "", 0, 1)
</f>
        <v>5dbec723-4f9d-4c3d-8cde-45c9effadfb6</v>
      </c>
      <c r="G25" s="74" t="str">
        <f t="array" ref="G25">XLOOKUP(C25, MachineCategory!B:B, MachineCategory!A:A, "", 0, 1)
</f>
        <v>e78e2cc5-ca30-4762-a727-67f71a579637</v>
      </c>
      <c r="H25" s="6"/>
    </row>
    <row r="26">
      <c r="A26" s="73" t="s">
        <v>599</v>
      </c>
      <c r="B26" s="73">
        <v>8102.0</v>
      </c>
      <c r="C26" s="73">
        <v>8104.0</v>
      </c>
      <c r="D26" s="73">
        <v>3.0</v>
      </c>
      <c r="E26" s="73"/>
      <c r="F26" s="74" t="str">
        <f t="array" ref="F26">XLOOKUP(B26, MachineCategory!B:B, MachineCategory!A:A, "", 0, 1)
</f>
        <v>5dbec723-4f9d-4c3d-8cde-45c9effadfb6</v>
      </c>
      <c r="G26" s="74" t="str">
        <f t="array" ref="G26">XLOOKUP(C26, MachineCategory!B:B, MachineCategory!A:A, "", 0, 1)
</f>
        <v>502df72b-b47f-4863-8a72-29b9853d9afb</v>
      </c>
      <c r="H26" s="6"/>
    </row>
    <row r="27">
      <c r="A27" s="73" t="s">
        <v>599</v>
      </c>
      <c r="B27" s="73">
        <v>8102.0</v>
      </c>
      <c r="C27" s="73">
        <v>8105.0</v>
      </c>
      <c r="D27" s="73">
        <v>8.0</v>
      </c>
      <c r="E27" s="73"/>
      <c r="F27" s="74" t="str">
        <f t="array" ref="F27">XLOOKUP(B27, MachineCategory!B:B, MachineCategory!A:A, "", 0, 1)
</f>
        <v>5dbec723-4f9d-4c3d-8cde-45c9effadfb6</v>
      </c>
      <c r="G27" s="74" t="str">
        <f t="array" ref="G27">XLOOKUP(C27, MachineCategory!B:B, MachineCategory!A:A, "", 0, 1)
</f>
        <v>0d3fe0e3-f9bc-424d-b58c-4c14cec8a5f9</v>
      </c>
      <c r="H27" s="6"/>
    </row>
    <row r="28">
      <c r="A28" s="73" t="s">
        <v>599</v>
      </c>
      <c r="B28" s="73">
        <v>8102.0</v>
      </c>
      <c r="C28" s="73">
        <v>8106.0</v>
      </c>
      <c r="D28" s="73">
        <v>9.0</v>
      </c>
      <c r="E28" s="73"/>
      <c r="F28" s="74" t="str">
        <f t="array" ref="F28">XLOOKUP(B28, MachineCategory!B:B, MachineCategory!A:A, "", 0, 1)
</f>
        <v>5dbec723-4f9d-4c3d-8cde-45c9effadfb6</v>
      </c>
      <c r="G28" s="74" t="str">
        <f t="array" ref="G28">XLOOKUP(C28, MachineCategory!B:B, MachineCategory!A:A, "", 0, 1)
</f>
        <v>4697840c-24c4-4b2a-a27a-c03bbe146337</v>
      </c>
      <c r="H28" s="6"/>
    </row>
    <row r="29">
      <c r="A29" s="73" t="s">
        <v>599</v>
      </c>
      <c r="B29" s="73">
        <v>8102.0</v>
      </c>
      <c r="C29" s="73">
        <v>8107.0</v>
      </c>
      <c r="D29" s="73">
        <v>4.0</v>
      </c>
      <c r="E29" s="73"/>
      <c r="F29" s="74" t="str">
        <f t="array" ref="F29">XLOOKUP(B29, MachineCategory!B:B, MachineCategory!A:A, "", 0, 1)
</f>
        <v>5dbec723-4f9d-4c3d-8cde-45c9effadfb6</v>
      </c>
      <c r="G29" s="74" t="str">
        <f t="array" ref="G29">XLOOKUP(C29, MachineCategory!B:B, MachineCategory!A:A, "", 0, 1)
</f>
        <v>ffb8b2f3-3cf8-4250-9150-cc90a1905e4e</v>
      </c>
      <c r="H29" s="6"/>
    </row>
    <row r="30">
      <c r="A30" s="73" t="s">
        <v>599</v>
      </c>
      <c r="B30" s="73">
        <v>8102.0</v>
      </c>
      <c r="C30" s="73">
        <v>8108.0</v>
      </c>
      <c r="D30" s="73">
        <v>5.0</v>
      </c>
      <c r="E30" s="73"/>
      <c r="F30" s="74" t="str">
        <f t="array" ref="F30">XLOOKUP(B30, MachineCategory!B:B, MachineCategory!A:A, "", 0, 1)
</f>
        <v>5dbec723-4f9d-4c3d-8cde-45c9effadfb6</v>
      </c>
      <c r="G30" s="74" t="str">
        <f t="array" ref="G30">XLOOKUP(C30, MachineCategory!B:B, MachineCategory!A:A, "", 0, 1)
</f>
        <v>9b3df8f1-3ff2-4a96-9fd7-2a15af9c3447</v>
      </c>
      <c r="H30" s="6"/>
    </row>
    <row r="31">
      <c r="A31" s="73" t="s">
        <v>599</v>
      </c>
      <c r="B31" s="73">
        <v>8102.0</v>
      </c>
      <c r="C31" s="73">
        <v>8109.0</v>
      </c>
      <c r="D31" s="73">
        <v>6.0</v>
      </c>
      <c r="E31" s="73"/>
      <c r="F31" s="74" t="str">
        <f t="array" ref="F31">XLOOKUP(B31, MachineCategory!B:B, MachineCategory!A:A, "", 0, 1)
</f>
        <v>5dbec723-4f9d-4c3d-8cde-45c9effadfb6</v>
      </c>
      <c r="G31" s="74" t="str">
        <f t="array" ref="G31">XLOOKUP(C31, MachineCategory!B:B, MachineCategory!A:A, "", 0, 1)
</f>
        <v>fef261c7-268e-4c60-91d1-add2fdf5167d</v>
      </c>
      <c r="H31" s="6"/>
    </row>
    <row r="32">
      <c r="A32" s="73" t="s">
        <v>599</v>
      </c>
      <c r="B32" s="73">
        <v>8102.0</v>
      </c>
      <c r="C32" s="73">
        <v>8110.0</v>
      </c>
      <c r="D32" s="73">
        <v>7.0</v>
      </c>
      <c r="E32" s="73"/>
      <c r="F32" s="74" t="str">
        <f t="array" ref="F32">XLOOKUP(B32, MachineCategory!B:B, MachineCategory!A:A, "", 0, 1)
</f>
        <v>5dbec723-4f9d-4c3d-8cde-45c9effadfb6</v>
      </c>
      <c r="G32" s="74" t="str">
        <f t="array" ref="G32">XLOOKUP(C32, MachineCategory!B:B, MachineCategory!A:A, "", 0, 1)
</f>
        <v>4abd084e-d156-4cb0-a902-f79dc6031e98</v>
      </c>
      <c r="H32" s="6"/>
    </row>
    <row r="33">
      <c r="A33" s="73" t="s">
        <v>599</v>
      </c>
      <c r="B33" s="73">
        <v>8102.0</v>
      </c>
      <c r="C33" s="73">
        <v>8111.0</v>
      </c>
      <c r="D33" s="73">
        <v>10.0</v>
      </c>
      <c r="E33" s="73"/>
      <c r="F33" s="74" t="str">
        <f t="array" ref="F33">XLOOKUP(B33, MachineCategory!B:B, MachineCategory!A:A, "", 0, 1)
</f>
        <v>5dbec723-4f9d-4c3d-8cde-45c9effadfb6</v>
      </c>
      <c r="G33" s="74" t="str">
        <f t="array" ref="G33">XLOOKUP(C33, MachineCategory!B:B, MachineCategory!A:A, "", 0, 1)
</f>
        <v>a2ff293b-117f-4794-b9af-fe7cefabcc7d</v>
      </c>
      <c r="H33" s="6"/>
    </row>
    <row r="34">
      <c r="A34" s="73" t="s">
        <v>599</v>
      </c>
      <c r="B34" s="73">
        <v>8102.0</v>
      </c>
      <c r="C34" s="73">
        <v>8112.0</v>
      </c>
      <c r="D34" s="73">
        <v>11.0</v>
      </c>
      <c r="E34" s="73"/>
      <c r="F34" s="74" t="str">
        <f t="array" ref="F34">XLOOKUP(B34, MachineCategory!B:B, MachineCategory!A:A, "", 0, 1)
</f>
        <v>5dbec723-4f9d-4c3d-8cde-45c9effadfb6</v>
      </c>
      <c r="G34" s="74" t="str">
        <f t="array" ref="G34">XLOOKUP(C34, MachineCategory!B:B, MachineCategory!A:A, "", 0, 1)
</f>
        <v>df8759e7-f23f-483f-b7e0-f7c835313421</v>
      </c>
      <c r="H34" s="6"/>
    </row>
    <row r="35">
      <c r="A35" s="73" t="s">
        <v>599</v>
      </c>
      <c r="B35" s="73">
        <v>8102.0</v>
      </c>
      <c r="C35" s="73">
        <v>8113.0</v>
      </c>
      <c r="D35" s="73">
        <v>12.0</v>
      </c>
      <c r="E35" s="73"/>
      <c r="F35" s="74" t="str">
        <f t="array" ref="F35">XLOOKUP(B35, MachineCategory!B:B, MachineCategory!A:A, "", 0, 1)
</f>
        <v>5dbec723-4f9d-4c3d-8cde-45c9effadfb6</v>
      </c>
      <c r="G35" s="74" t="str">
        <f t="array" ref="G35">XLOOKUP(C35, MachineCategory!B:B, MachineCategory!A:A, "", 0, 1)
</f>
        <v>644a6302-7a8b-412d-8c7b-da7b22e9b6f0</v>
      </c>
      <c r="H35" s="6"/>
    </row>
    <row r="36">
      <c r="A36" s="73" t="s">
        <v>599</v>
      </c>
      <c r="B36" s="73">
        <v>8102.0</v>
      </c>
      <c r="C36" s="73">
        <v>8114.0</v>
      </c>
      <c r="D36" s="73">
        <v>13.0</v>
      </c>
      <c r="E36" s="73"/>
      <c r="F36" s="74" t="str">
        <f t="array" ref="F36">XLOOKUP(B36, MachineCategory!B:B, MachineCategory!A:A, "", 0, 1)
</f>
        <v>5dbec723-4f9d-4c3d-8cde-45c9effadfb6</v>
      </c>
      <c r="G36" s="74" t="str">
        <f t="array" ref="G36">XLOOKUP(C36, MachineCategory!B:B, MachineCategory!A:A, "", 0, 1)
</f>
        <v>8922ba7e-3630-4a1a-b53b-c66a0970f1e5</v>
      </c>
      <c r="H36" s="6"/>
    </row>
    <row r="37">
      <c r="A37" s="73" t="s">
        <v>599</v>
      </c>
      <c r="B37" s="73">
        <v>8102.0</v>
      </c>
      <c r="C37" s="73">
        <v>8115.0</v>
      </c>
      <c r="D37" s="73">
        <v>14.0</v>
      </c>
      <c r="E37" s="73"/>
      <c r="F37" s="74" t="str">
        <f t="array" ref="F37">XLOOKUP(B37, MachineCategory!B:B, MachineCategory!A:A, "", 0, 1)
</f>
        <v>5dbec723-4f9d-4c3d-8cde-45c9effadfb6</v>
      </c>
      <c r="G37" s="74" t="str">
        <f t="array" ref="G37">XLOOKUP(C37, MachineCategory!B:B, MachineCategory!A:A, "", 0, 1)
</f>
        <v>550fe141-f0d3-4146-9a03-ea306764179b</v>
      </c>
      <c r="H37" s="6"/>
    </row>
    <row r="38">
      <c r="A38" s="73" t="s">
        <v>599</v>
      </c>
      <c r="B38" s="73">
        <v>8102.0</v>
      </c>
      <c r="C38" s="73">
        <v>8116.0</v>
      </c>
      <c r="D38" s="73">
        <v>15.0</v>
      </c>
      <c r="E38" s="73"/>
      <c r="F38" s="74" t="str">
        <f t="array" ref="F38">XLOOKUP(B38, MachineCategory!B:B, MachineCategory!A:A, "", 0, 1)
</f>
        <v>5dbec723-4f9d-4c3d-8cde-45c9effadfb6</v>
      </c>
      <c r="G38" s="74" t="str">
        <f t="array" ref="G38">XLOOKUP(C38, MachineCategory!B:B, MachineCategory!A:A, "", 0, 1)
</f>
        <v>916f65c2-8091-487d-821d-7f0153985710</v>
      </c>
      <c r="H38" s="6"/>
    </row>
    <row r="39">
      <c r="A39" s="73" t="s">
        <v>599</v>
      </c>
      <c r="B39" s="73">
        <v>8102.0</v>
      </c>
      <c r="C39" s="73">
        <v>8117.0</v>
      </c>
      <c r="D39" s="73">
        <v>16.0</v>
      </c>
      <c r="E39" s="73"/>
      <c r="F39" s="74" t="str">
        <f t="array" ref="F39">XLOOKUP(B39, MachineCategory!B:B, MachineCategory!A:A, "", 0, 1)
</f>
        <v>5dbec723-4f9d-4c3d-8cde-45c9effadfb6</v>
      </c>
      <c r="G39" s="74" t="str">
        <f t="array" ref="G39">XLOOKUP(C39, MachineCategory!B:B, MachineCategory!A:A, "", 0, 1)
</f>
        <v>d5bc28e7-40a9-42ee-9622-58818a18020d</v>
      </c>
      <c r="H39" s="6"/>
    </row>
    <row r="40">
      <c r="A40" s="73" t="s">
        <v>599</v>
      </c>
      <c r="B40" s="73">
        <v>8102.0</v>
      </c>
      <c r="C40" s="73">
        <v>8118.0</v>
      </c>
      <c r="D40" s="73">
        <v>17.0</v>
      </c>
      <c r="E40" s="73"/>
      <c r="F40" s="74" t="str">
        <f t="array" ref="F40">XLOOKUP(B40, MachineCategory!B:B, MachineCategory!A:A, "", 0, 1)
</f>
        <v>5dbec723-4f9d-4c3d-8cde-45c9effadfb6</v>
      </c>
      <c r="G40" s="74" t="str">
        <f t="array" ref="G40">XLOOKUP(C40, MachineCategory!B:B, MachineCategory!A:A, "", 0, 1)
</f>
        <v>140185fa-2b64-497c-af1e-352bbfd9135a</v>
      </c>
      <c r="H40" s="6"/>
    </row>
    <row r="41">
      <c r="A41" s="73" t="s">
        <v>599</v>
      </c>
      <c r="B41" s="73">
        <v>8102.0</v>
      </c>
      <c r="C41" s="73">
        <v>8119.0</v>
      </c>
      <c r="D41" s="73">
        <v>18.0</v>
      </c>
      <c r="E41" s="73"/>
      <c r="F41" s="74" t="str">
        <f t="array" ref="F41">XLOOKUP(B41, MachineCategory!B:B, MachineCategory!A:A, "", 0, 1)
</f>
        <v>5dbec723-4f9d-4c3d-8cde-45c9effadfb6</v>
      </c>
      <c r="G41" s="74" t="str">
        <f t="array" ref="G41">XLOOKUP(C41, MachineCategory!B:B, MachineCategory!A:A, "", 0, 1)
</f>
        <v>e176af8a-453f-41b1-9ddd-1e64e0f6cf1d</v>
      </c>
      <c r="H41" s="6"/>
    </row>
    <row r="42">
      <c r="A42" s="73" t="s">
        <v>599</v>
      </c>
      <c r="B42" s="73">
        <v>8102.0</v>
      </c>
      <c r="C42" s="73">
        <v>8120.0</v>
      </c>
      <c r="D42" s="73">
        <v>19.0</v>
      </c>
      <c r="E42" s="73"/>
      <c r="F42" s="74" t="str">
        <f t="array" ref="F42">XLOOKUP(B42, MachineCategory!B:B, MachineCategory!A:A, "", 0, 1)
</f>
        <v>5dbec723-4f9d-4c3d-8cde-45c9effadfb6</v>
      </c>
      <c r="G42" s="74" t="str">
        <f t="array" ref="G42">XLOOKUP(C42, MachineCategory!B:B, MachineCategory!A:A, "", 0, 1)
</f>
        <v>1c905a6d-47a6-48cc-b83e-6168bb1a56a5</v>
      </c>
      <c r="H42" s="6"/>
    </row>
    <row r="43">
      <c r="A43" s="73" t="s">
        <v>599</v>
      </c>
      <c r="B43" s="73">
        <v>8102.0</v>
      </c>
      <c r="C43" s="73">
        <v>8121.0</v>
      </c>
      <c r="D43" s="73">
        <v>20.0</v>
      </c>
      <c r="E43" s="73"/>
      <c r="F43" s="74" t="str">
        <f t="array" ref="F43">XLOOKUP(B43, MachineCategory!B:B, MachineCategory!A:A, "", 0, 1)
</f>
        <v>5dbec723-4f9d-4c3d-8cde-45c9effadfb6</v>
      </c>
      <c r="G43" s="74" t="str">
        <f t="array" ref="G43">XLOOKUP(C43, MachineCategory!B:B, MachineCategory!A:A, "", 0, 1)
</f>
        <v>f6ca47d1-716d-4efc-90c7-6590364beb0b</v>
      </c>
      <c r="H43" s="6"/>
    </row>
    <row r="44">
      <c r="A44" s="73" t="s">
        <v>599</v>
      </c>
      <c r="B44" s="73">
        <v>8102.0</v>
      </c>
      <c r="C44" s="73">
        <v>8122.0</v>
      </c>
      <c r="D44" s="73">
        <v>21.0</v>
      </c>
      <c r="E44" s="73"/>
      <c r="F44" s="74" t="str">
        <f t="array" ref="F44">XLOOKUP(B44, MachineCategory!B:B, MachineCategory!A:A, "", 0, 1)
</f>
        <v>5dbec723-4f9d-4c3d-8cde-45c9effadfb6</v>
      </c>
      <c r="G44" s="74" t="str">
        <f t="array" ref="G44">XLOOKUP(C44, MachineCategory!B:B, MachineCategory!A:A, "", 0, 1)
</f>
        <v>5a10cfda-38ce-4f84-9df4-0eb8f177187e</v>
      </c>
      <c r="H44" s="6"/>
    </row>
    <row r="45">
      <c r="A45" s="73" t="s">
        <v>599</v>
      </c>
      <c r="B45" s="73">
        <v>8102.0</v>
      </c>
      <c r="C45" s="73">
        <v>8123.0</v>
      </c>
      <c r="D45" s="73">
        <v>22.0</v>
      </c>
      <c r="E45" s="73"/>
      <c r="F45" s="74" t="str">
        <f t="array" ref="F45">XLOOKUP(B45, MachineCategory!B:B, MachineCategory!A:A, "", 0, 1)
</f>
        <v>5dbec723-4f9d-4c3d-8cde-45c9effadfb6</v>
      </c>
      <c r="G45" s="74" t="str">
        <f t="array" ref="G45">XLOOKUP(C45, MachineCategory!B:B, MachineCategory!A:A, "", 0, 1)
</f>
        <v>2528786d-2ca3-4bbe-931f-90ebb0f641c3</v>
      </c>
      <c r="H45" s="6"/>
    </row>
    <row r="46">
      <c r="A46" s="73" t="s">
        <v>599</v>
      </c>
      <c r="B46" s="73">
        <v>8103.0</v>
      </c>
      <c r="C46" s="73">
        <v>8104.0</v>
      </c>
      <c r="D46" s="73">
        <v>1.0</v>
      </c>
      <c r="E46" s="74" t="b">
        <v>1</v>
      </c>
      <c r="F46" s="74" t="str">
        <f t="array" ref="F46">XLOOKUP(B46, MachineCategory!B:B, MachineCategory!A:A, "", 0, 1)
</f>
        <v>e78e2cc5-ca30-4762-a727-67f71a579637</v>
      </c>
      <c r="G46" s="74" t="str">
        <f t="array" ref="G46">XLOOKUP(C46, MachineCategory!B:B, MachineCategory!A:A, "", 0, 1)
</f>
        <v>502df72b-b47f-4863-8a72-29b9853d9afb</v>
      </c>
      <c r="H46" s="6"/>
    </row>
    <row r="47">
      <c r="A47" s="73" t="s">
        <v>599</v>
      </c>
      <c r="B47" s="73">
        <v>8103.0</v>
      </c>
      <c r="C47" s="73">
        <v>8102.0</v>
      </c>
      <c r="D47" s="73">
        <v>2.0</v>
      </c>
      <c r="E47" s="73"/>
      <c r="F47" s="74" t="str">
        <f t="array" ref="F47">XLOOKUP(B47, MachineCategory!B:B, MachineCategory!A:A, "", 0, 1)
</f>
        <v>e78e2cc5-ca30-4762-a727-67f71a579637</v>
      </c>
      <c r="G47" s="74" t="str">
        <f t="array" ref="G47">XLOOKUP(C47, MachineCategory!B:B, MachineCategory!A:A, "", 0, 1)
</f>
        <v>5dbec723-4f9d-4c3d-8cde-45c9effadfb6</v>
      </c>
      <c r="H47" s="6"/>
    </row>
    <row r="48">
      <c r="A48" s="73" t="s">
        <v>599</v>
      </c>
      <c r="B48" s="73">
        <v>8103.0</v>
      </c>
      <c r="C48" s="73">
        <v>8101.0</v>
      </c>
      <c r="D48" s="73">
        <v>3.0</v>
      </c>
      <c r="E48" s="73"/>
      <c r="F48" s="74" t="str">
        <f t="array" ref="F48">XLOOKUP(B48, MachineCategory!B:B, MachineCategory!A:A, "", 0, 1)
</f>
        <v>e78e2cc5-ca30-4762-a727-67f71a579637</v>
      </c>
      <c r="G48" s="74" t="str">
        <f t="array" ref="G48">XLOOKUP(C48, MachineCategory!B:B, MachineCategory!A:A, "", 0, 1)
</f>
        <v>bb61317b-3745-4832-914c-8bcbaea69282</v>
      </c>
      <c r="H48" s="6"/>
    </row>
    <row r="49">
      <c r="A49" s="73" t="s">
        <v>599</v>
      </c>
      <c r="B49" s="73">
        <v>8103.0</v>
      </c>
      <c r="C49" s="73">
        <v>8109.0</v>
      </c>
      <c r="D49" s="73">
        <v>4.0</v>
      </c>
      <c r="E49" s="73"/>
      <c r="F49" s="74" t="str">
        <f t="array" ref="F49">XLOOKUP(B49, MachineCategory!B:B, MachineCategory!A:A, "", 0, 1)
</f>
        <v>e78e2cc5-ca30-4762-a727-67f71a579637</v>
      </c>
      <c r="G49" s="74" t="str">
        <f t="array" ref="G49">XLOOKUP(C49, MachineCategory!B:B, MachineCategory!A:A, "", 0, 1)
</f>
        <v>fef261c7-268e-4c60-91d1-add2fdf5167d</v>
      </c>
      <c r="H49" s="6"/>
    </row>
    <row r="50">
      <c r="A50" s="73" t="s">
        <v>599</v>
      </c>
      <c r="B50" s="73">
        <v>8103.0</v>
      </c>
      <c r="C50" s="73">
        <v>8110.0</v>
      </c>
      <c r="D50" s="73">
        <v>5.0</v>
      </c>
      <c r="E50" s="73"/>
      <c r="F50" s="74" t="str">
        <f t="array" ref="F50">XLOOKUP(B50, MachineCategory!B:B, MachineCategory!A:A, "", 0, 1)
</f>
        <v>e78e2cc5-ca30-4762-a727-67f71a579637</v>
      </c>
      <c r="G50" s="74" t="str">
        <f t="array" ref="G50">XLOOKUP(C50, MachineCategory!B:B, MachineCategory!A:A, "", 0, 1)
</f>
        <v>4abd084e-d156-4cb0-a902-f79dc6031e98</v>
      </c>
      <c r="H50" s="6"/>
    </row>
    <row r="51">
      <c r="A51" s="73" t="s">
        <v>599</v>
      </c>
      <c r="B51" s="73">
        <v>8103.0</v>
      </c>
      <c r="C51" s="73">
        <v>8108.0</v>
      </c>
      <c r="D51" s="73">
        <v>6.0</v>
      </c>
      <c r="E51" s="73"/>
      <c r="F51" s="74" t="str">
        <f t="array" ref="F51">XLOOKUP(B51, MachineCategory!B:B, MachineCategory!A:A, "", 0, 1)
</f>
        <v>e78e2cc5-ca30-4762-a727-67f71a579637</v>
      </c>
      <c r="G51" s="74" t="str">
        <f t="array" ref="G51">XLOOKUP(C51, MachineCategory!B:B, MachineCategory!A:A, "", 0, 1)
</f>
        <v>9b3df8f1-3ff2-4a96-9fd7-2a15af9c3447</v>
      </c>
      <c r="H51" s="6"/>
    </row>
    <row r="52">
      <c r="A52" s="73" t="s">
        <v>599</v>
      </c>
      <c r="B52" s="73">
        <v>8103.0</v>
      </c>
      <c r="C52" s="73">
        <v>8107.0</v>
      </c>
      <c r="D52" s="73">
        <v>7.0</v>
      </c>
      <c r="E52" s="73"/>
      <c r="F52" s="74" t="str">
        <f t="array" ref="F52">XLOOKUP(B52, MachineCategory!B:B, MachineCategory!A:A, "", 0, 1)
</f>
        <v>e78e2cc5-ca30-4762-a727-67f71a579637</v>
      </c>
      <c r="G52" s="74" t="str">
        <f t="array" ref="G52">XLOOKUP(C52, MachineCategory!B:B, MachineCategory!A:A, "", 0, 1)
</f>
        <v>ffb8b2f3-3cf8-4250-9150-cc90a1905e4e</v>
      </c>
      <c r="H52" s="6"/>
    </row>
    <row r="53">
      <c r="A53" s="73" t="s">
        <v>599</v>
      </c>
      <c r="B53" s="73">
        <v>8103.0</v>
      </c>
      <c r="C53" s="73">
        <v>8105.0</v>
      </c>
      <c r="D53" s="73">
        <v>8.0</v>
      </c>
      <c r="E53" s="73"/>
      <c r="F53" s="74" t="str">
        <f t="array" ref="F53">XLOOKUP(B53, MachineCategory!B:B, MachineCategory!A:A, "", 0, 1)
</f>
        <v>e78e2cc5-ca30-4762-a727-67f71a579637</v>
      </c>
      <c r="G53" s="74" t="str">
        <f t="array" ref="G53">XLOOKUP(C53, MachineCategory!B:B, MachineCategory!A:A, "", 0, 1)
</f>
        <v>0d3fe0e3-f9bc-424d-b58c-4c14cec8a5f9</v>
      </c>
      <c r="H53" s="6"/>
    </row>
    <row r="54">
      <c r="A54" s="73" t="s">
        <v>599</v>
      </c>
      <c r="B54" s="73">
        <v>8103.0</v>
      </c>
      <c r="C54" s="73">
        <v>8106.0</v>
      </c>
      <c r="D54" s="73">
        <v>9.0</v>
      </c>
      <c r="E54" s="73"/>
      <c r="F54" s="74" t="str">
        <f t="array" ref="F54">XLOOKUP(B54, MachineCategory!B:B, MachineCategory!A:A, "", 0, 1)
</f>
        <v>e78e2cc5-ca30-4762-a727-67f71a579637</v>
      </c>
      <c r="G54" s="74" t="str">
        <f t="array" ref="G54">XLOOKUP(C54, MachineCategory!B:B, MachineCategory!A:A, "", 0, 1)
</f>
        <v>4697840c-24c4-4b2a-a27a-c03bbe146337</v>
      </c>
      <c r="H54" s="6"/>
    </row>
    <row r="55">
      <c r="A55" s="73" t="s">
        <v>599</v>
      </c>
      <c r="B55" s="73">
        <v>8103.0</v>
      </c>
      <c r="C55" s="73">
        <v>8111.0</v>
      </c>
      <c r="D55" s="73">
        <v>10.0</v>
      </c>
      <c r="E55" s="73"/>
      <c r="F55" s="74" t="str">
        <f t="array" ref="F55">XLOOKUP(B55, MachineCategory!B:B, MachineCategory!A:A, "", 0, 1)
</f>
        <v>e78e2cc5-ca30-4762-a727-67f71a579637</v>
      </c>
      <c r="G55" s="74" t="str">
        <f t="array" ref="G55">XLOOKUP(C55, MachineCategory!B:B, MachineCategory!A:A, "", 0, 1)
</f>
        <v>a2ff293b-117f-4794-b9af-fe7cefabcc7d</v>
      </c>
      <c r="H55" s="6"/>
    </row>
    <row r="56">
      <c r="A56" s="73" t="s">
        <v>599</v>
      </c>
      <c r="B56" s="73">
        <v>8103.0</v>
      </c>
      <c r="C56" s="73">
        <v>8112.0</v>
      </c>
      <c r="D56" s="73">
        <v>11.0</v>
      </c>
      <c r="E56" s="73"/>
      <c r="F56" s="74" t="str">
        <f t="array" ref="F56">XLOOKUP(B56, MachineCategory!B:B, MachineCategory!A:A, "", 0, 1)
</f>
        <v>e78e2cc5-ca30-4762-a727-67f71a579637</v>
      </c>
      <c r="G56" s="74" t="str">
        <f t="array" ref="G56">XLOOKUP(C56, MachineCategory!B:B, MachineCategory!A:A, "", 0, 1)
</f>
        <v>df8759e7-f23f-483f-b7e0-f7c835313421</v>
      </c>
      <c r="H56" s="6"/>
    </row>
    <row r="57">
      <c r="A57" s="73" t="s">
        <v>599</v>
      </c>
      <c r="B57" s="73">
        <v>8103.0</v>
      </c>
      <c r="C57" s="73">
        <v>8115.0</v>
      </c>
      <c r="D57" s="73">
        <v>12.0</v>
      </c>
      <c r="E57" s="73"/>
      <c r="F57" s="74" t="str">
        <f t="array" ref="F57">XLOOKUP(B57, MachineCategory!B:B, MachineCategory!A:A, "", 0, 1)
</f>
        <v>e78e2cc5-ca30-4762-a727-67f71a579637</v>
      </c>
      <c r="G57" s="74" t="str">
        <f t="array" ref="G57">XLOOKUP(C57, MachineCategory!B:B, MachineCategory!A:A, "", 0, 1)
</f>
        <v>550fe141-f0d3-4146-9a03-ea306764179b</v>
      </c>
      <c r="H57" s="6"/>
    </row>
    <row r="58">
      <c r="A58" s="73" t="s">
        <v>599</v>
      </c>
      <c r="B58" s="73">
        <v>8103.0</v>
      </c>
      <c r="C58" s="73">
        <v>8116.0</v>
      </c>
      <c r="D58" s="73">
        <v>13.0</v>
      </c>
      <c r="E58" s="73"/>
      <c r="F58" s="74" t="str">
        <f t="array" ref="F58">XLOOKUP(B58, MachineCategory!B:B, MachineCategory!A:A, "", 0, 1)
</f>
        <v>e78e2cc5-ca30-4762-a727-67f71a579637</v>
      </c>
      <c r="G58" s="74" t="str">
        <f t="array" ref="G58">XLOOKUP(C58, MachineCategory!B:B, MachineCategory!A:A, "", 0, 1)
</f>
        <v>916f65c2-8091-487d-821d-7f0153985710</v>
      </c>
      <c r="H58" s="6"/>
    </row>
    <row r="59">
      <c r="A59" s="73" t="s">
        <v>599</v>
      </c>
      <c r="B59" s="73">
        <v>8103.0</v>
      </c>
      <c r="C59" s="73">
        <v>8114.0</v>
      </c>
      <c r="D59" s="73">
        <v>14.0</v>
      </c>
      <c r="E59" s="73"/>
      <c r="F59" s="74" t="str">
        <f t="array" ref="F59">XLOOKUP(B59, MachineCategory!B:B, MachineCategory!A:A, "", 0, 1)
</f>
        <v>e78e2cc5-ca30-4762-a727-67f71a579637</v>
      </c>
      <c r="G59" s="74" t="str">
        <f t="array" ref="G59">XLOOKUP(C59, MachineCategory!B:B, MachineCategory!A:A, "", 0, 1)
</f>
        <v>8922ba7e-3630-4a1a-b53b-c66a0970f1e5</v>
      </c>
      <c r="H59" s="6"/>
    </row>
    <row r="60">
      <c r="A60" s="73" t="s">
        <v>599</v>
      </c>
      <c r="B60" s="73">
        <v>8103.0</v>
      </c>
      <c r="C60" s="73">
        <v>8113.0</v>
      </c>
      <c r="D60" s="73">
        <v>15.0</v>
      </c>
      <c r="E60" s="73"/>
      <c r="F60" s="74" t="str">
        <f t="array" ref="F60">XLOOKUP(B60, MachineCategory!B:B, MachineCategory!A:A, "", 0, 1)
</f>
        <v>e78e2cc5-ca30-4762-a727-67f71a579637</v>
      </c>
      <c r="G60" s="74" t="str">
        <f t="array" ref="G60">XLOOKUP(C60, MachineCategory!B:B, MachineCategory!A:A, "", 0, 1)
</f>
        <v>644a6302-7a8b-412d-8c7b-da7b22e9b6f0</v>
      </c>
      <c r="H60" s="6"/>
    </row>
    <row r="61">
      <c r="A61" s="73" t="s">
        <v>599</v>
      </c>
      <c r="B61" s="73">
        <v>8103.0</v>
      </c>
      <c r="C61" s="73">
        <v>8117.0</v>
      </c>
      <c r="D61" s="73">
        <v>16.0</v>
      </c>
      <c r="E61" s="73"/>
      <c r="F61" s="74" t="str">
        <f t="array" ref="F61">XLOOKUP(B61, MachineCategory!B:B, MachineCategory!A:A, "", 0, 1)
</f>
        <v>e78e2cc5-ca30-4762-a727-67f71a579637</v>
      </c>
      <c r="G61" s="74" t="str">
        <f t="array" ref="G61">XLOOKUP(C61, MachineCategory!B:B, MachineCategory!A:A, "", 0, 1)
</f>
        <v>d5bc28e7-40a9-42ee-9622-58818a18020d</v>
      </c>
      <c r="H61" s="6"/>
    </row>
    <row r="62">
      <c r="A62" s="73" t="s">
        <v>599</v>
      </c>
      <c r="B62" s="73">
        <v>8103.0</v>
      </c>
      <c r="C62" s="73">
        <v>8118.0</v>
      </c>
      <c r="D62" s="73">
        <v>17.0</v>
      </c>
      <c r="E62" s="73"/>
      <c r="F62" s="74" t="str">
        <f t="array" ref="F62">XLOOKUP(B62, MachineCategory!B:B, MachineCategory!A:A, "", 0, 1)
</f>
        <v>e78e2cc5-ca30-4762-a727-67f71a579637</v>
      </c>
      <c r="G62" s="74" t="str">
        <f t="array" ref="G62">XLOOKUP(C62, MachineCategory!B:B, MachineCategory!A:A, "", 0, 1)
</f>
        <v>140185fa-2b64-497c-af1e-352bbfd9135a</v>
      </c>
      <c r="H62" s="6"/>
    </row>
    <row r="63">
      <c r="A63" s="73" t="s">
        <v>599</v>
      </c>
      <c r="B63" s="73">
        <v>8103.0</v>
      </c>
      <c r="C63" s="73">
        <v>8119.0</v>
      </c>
      <c r="D63" s="73">
        <v>18.0</v>
      </c>
      <c r="E63" s="73"/>
      <c r="F63" s="74" t="str">
        <f t="array" ref="F63">XLOOKUP(B63, MachineCategory!B:B, MachineCategory!A:A, "", 0, 1)
</f>
        <v>e78e2cc5-ca30-4762-a727-67f71a579637</v>
      </c>
      <c r="G63" s="74" t="str">
        <f t="array" ref="G63">XLOOKUP(C63, MachineCategory!B:B, MachineCategory!A:A, "", 0, 1)
</f>
        <v>e176af8a-453f-41b1-9ddd-1e64e0f6cf1d</v>
      </c>
      <c r="H63" s="6"/>
    </row>
    <row r="64">
      <c r="A64" s="73" t="s">
        <v>599</v>
      </c>
      <c r="B64" s="73">
        <v>8103.0</v>
      </c>
      <c r="C64" s="73">
        <v>8120.0</v>
      </c>
      <c r="D64" s="73">
        <v>19.0</v>
      </c>
      <c r="E64" s="73"/>
      <c r="F64" s="74" t="str">
        <f t="array" ref="F64">XLOOKUP(B64, MachineCategory!B:B, MachineCategory!A:A, "", 0, 1)
</f>
        <v>e78e2cc5-ca30-4762-a727-67f71a579637</v>
      </c>
      <c r="G64" s="74" t="str">
        <f t="array" ref="G64">XLOOKUP(C64, MachineCategory!B:B, MachineCategory!A:A, "", 0, 1)
</f>
        <v>1c905a6d-47a6-48cc-b83e-6168bb1a56a5</v>
      </c>
      <c r="H64" s="6"/>
    </row>
    <row r="65">
      <c r="A65" s="73" t="s">
        <v>599</v>
      </c>
      <c r="B65" s="73">
        <v>8103.0</v>
      </c>
      <c r="C65" s="73">
        <v>8121.0</v>
      </c>
      <c r="D65" s="73">
        <v>20.0</v>
      </c>
      <c r="E65" s="73"/>
      <c r="F65" s="74" t="str">
        <f t="array" ref="F65">XLOOKUP(B65, MachineCategory!B:B, MachineCategory!A:A, "", 0, 1)
</f>
        <v>e78e2cc5-ca30-4762-a727-67f71a579637</v>
      </c>
      <c r="G65" s="74" t="str">
        <f t="array" ref="G65">XLOOKUP(C65, MachineCategory!B:B, MachineCategory!A:A, "", 0, 1)
</f>
        <v>f6ca47d1-716d-4efc-90c7-6590364beb0b</v>
      </c>
      <c r="H65" s="6"/>
    </row>
    <row r="66">
      <c r="A66" s="73" t="s">
        <v>599</v>
      </c>
      <c r="B66" s="73">
        <v>8103.0</v>
      </c>
      <c r="C66" s="73">
        <v>8122.0</v>
      </c>
      <c r="D66" s="73">
        <v>21.0</v>
      </c>
      <c r="E66" s="73"/>
      <c r="F66" s="74" t="str">
        <f t="array" ref="F66">XLOOKUP(B66, MachineCategory!B:B, MachineCategory!A:A, "", 0, 1)
</f>
        <v>e78e2cc5-ca30-4762-a727-67f71a579637</v>
      </c>
      <c r="G66" s="74" t="str">
        <f t="array" ref="G66">XLOOKUP(C66, MachineCategory!B:B, MachineCategory!A:A, "", 0, 1)
</f>
        <v>5a10cfda-38ce-4f84-9df4-0eb8f177187e</v>
      </c>
      <c r="H66" s="6"/>
    </row>
    <row r="67">
      <c r="A67" s="73" t="s">
        <v>599</v>
      </c>
      <c r="B67" s="73">
        <v>8103.0</v>
      </c>
      <c r="C67" s="73">
        <v>8123.0</v>
      </c>
      <c r="D67" s="73">
        <v>22.0</v>
      </c>
      <c r="E67" s="73"/>
      <c r="F67" s="74" t="str">
        <f t="array" ref="F67">XLOOKUP(B67, MachineCategory!B:B, MachineCategory!A:A, "", 0, 1)
</f>
        <v>e78e2cc5-ca30-4762-a727-67f71a579637</v>
      </c>
      <c r="G67" s="74" t="str">
        <f t="array" ref="G67">XLOOKUP(C67, MachineCategory!B:B, MachineCategory!A:A, "", 0, 1)
</f>
        <v>2528786d-2ca3-4bbe-931f-90ebb0f641c3</v>
      </c>
      <c r="H67" s="6"/>
    </row>
    <row r="68">
      <c r="A68" s="73" t="s">
        <v>599</v>
      </c>
      <c r="B68" s="73">
        <v>8104.0</v>
      </c>
      <c r="C68" s="73">
        <v>8103.0</v>
      </c>
      <c r="D68" s="73">
        <v>1.0</v>
      </c>
      <c r="E68" s="74" t="b">
        <v>1</v>
      </c>
      <c r="F68" s="74" t="str">
        <f t="array" ref="F68">XLOOKUP(B68, MachineCategory!B:B, MachineCategory!A:A, "", 0, 1)
</f>
        <v>502df72b-b47f-4863-8a72-29b9853d9afb</v>
      </c>
      <c r="G68" s="74" t="str">
        <f t="array" ref="G68">XLOOKUP(C68, MachineCategory!B:B, MachineCategory!A:A, "", 0, 1)
</f>
        <v>e78e2cc5-ca30-4762-a727-67f71a579637</v>
      </c>
      <c r="H68" s="6"/>
    </row>
    <row r="69">
      <c r="A69" s="73" t="s">
        <v>599</v>
      </c>
      <c r="B69" s="73">
        <v>8104.0</v>
      </c>
      <c r="C69" s="73">
        <v>8105.0</v>
      </c>
      <c r="D69" s="73">
        <v>2.0</v>
      </c>
      <c r="E69" s="73"/>
      <c r="F69" s="74" t="str">
        <f t="array" ref="F69">XLOOKUP(B69, MachineCategory!B:B, MachineCategory!A:A, "", 0, 1)
</f>
        <v>502df72b-b47f-4863-8a72-29b9853d9afb</v>
      </c>
      <c r="G69" s="74" t="str">
        <f t="array" ref="G69">XLOOKUP(C69, MachineCategory!B:B, MachineCategory!A:A, "", 0, 1)
</f>
        <v>0d3fe0e3-f9bc-424d-b58c-4c14cec8a5f9</v>
      </c>
      <c r="H69" s="6"/>
    </row>
    <row r="70">
      <c r="A70" s="73" t="s">
        <v>599</v>
      </c>
      <c r="B70" s="73">
        <v>8104.0</v>
      </c>
      <c r="C70" s="73">
        <v>8106.0</v>
      </c>
      <c r="D70" s="73">
        <v>3.0</v>
      </c>
      <c r="E70" s="73"/>
      <c r="F70" s="74" t="str">
        <f t="array" ref="F70">XLOOKUP(B70, MachineCategory!B:B, MachineCategory!A:A, "", 0, 1)
</f>
        <v>502df72b-b47f-4863-8a72-29b9853d9afb</v>
      </c>
      <c r="G70" s="74" t="str">
        <f t="array" ref="G70">XLOOKUP(C70, MachineCategory!B:B, MachineCategory!A:A, "", 0, 1)
</f>
        <v>4697840c-24c4-4b2a-a27a-c03bbe146337</v>
      </c>
      <c r="H70" s="6"/>
    </row>
    <row r="71">
      <c r="A71" s="73" t="s">
        <v>599</v>
      </c>
      <c r="B71" s="73">
        <v>8104.0</v>
      </c>
      <c r="C71" s="73">
        <v>8110.0</v>
      </c>
      <c r="D71" s="73">
        <v>4.0</v>
      </c>
      <c r="E71" s="73"/>
      <c r="F71" s="74" t="str">
        <f t="array" ref="F71">XLOOKUP(B71, MachineCategory!B:B, MachineCategory!A:A, "", 0, 1)
</f>
        <v>502df72b-b47f-4863-8a72-29b9853d9afb</v>
      </c>
      <c r="G71" s="74" t="str">
        <f t="array" ref="G71">XLOOKUP(C71, MachineCategory!B:B, MachineCategory!A:A, "", 0, 1)
</f>
        <v>4abd084e-d156-4cb0-a902-f79dc6031e98</v>
      </c>
      <c r="H71" s="6"/>
    </row>
    <row r="72">
      <c r="A72" s="73" t="s">
        <v>599</v>
      </c>
      <c r="B72" s="73">
        <v>8104.0</v>
      </c>
      <c r="C72" s="73">
        <v>8109.0</v>
      </c>
      <c r="D72" s="73">
        <v>5.0</v>
      </c>
      <c r="E72" s="73"/>
      <c r="F72" s="74" t="str">
        <f t="array" ref="F72">XLOOKUP(B72, MachineCategory!B:B, MachineCategory!A:A, "", 0, 1)
</f>
        <v>502df72b-b47f-4863-8a72-29b9853d9afb</v>
      </c>
      <c r="G72" s="74" t="str">
        <f t="array" ref="G72">XLOOKUP(C72, MachineCategory!B:B, MachineCategory!A:A, "", 0, 1)
</f>
        <v>fef261c7-268e-4c60-91d1-add2fdf5167d</v>
      </c>
      <c r="H72" s="6"/>
    </row>
    <row r="73">
      <c r="A73" s="73" t="s">
        <v>599</v>
      </c>
      <c r="B73" s="73">
        <v>8104.0</v>
      </c>
      <c r="C73" s="73">
        <v>8102.0</v>
      </c>
      <c r="D73" s="73">
        <v>6.0</v>
      </c>
      <c r="E73" s="73"/>
      <c r="F73" s="74" t="str">
        <f t="array" ref="F73">XLOOKUP(B73, MachineCategory!B:B, MachineCategory!A:A, "", 0, 1)
</f>
        <v>502df72b-b47f-4863-8a72-29b9853d9afb</v>
      </c>
      <c r="G73" s="74" t="str">
        <f t="array" ref="G73">XLOOKUP(C73, MachineCategory!B:B, MachineCategory!A:A, "", 0, 1)
</f>
        <v>5dbec723-4f9d-4c3d-8cde-45c9effadfb6</v>
      </c>
      <c r="H73" s="6"/>
    </row>
    <row r="74">
      <c r="A74" s="73" t="s">
        <v>599</v>
      </c>
      <c r="B74" s="73">
        <v>8104.0</v>
      </c>
      <c r="C74" s="73">
        <v>8101.0</v>
      </c>
      <c r="D74" s="73">
        <v>7.0</v>
      </c>
      <c r="E74" s="73"/>
      <c r="F74" s="74" t="str">
        <f t="array" ref="F74">XLOOKUP(B74, MachineCategory!B:B, MachineCategory!A:A, "", 0, 1)
</f>
        <v>502df72b-b47f-4863-8a72-29b9853d9afb</v>
      </c>
      <c r="G74" s="74" t="str">
        <f t="array" ref="G74">XLOOKUP(C74, MachineCategory!B:B, MachineCategory!A:A, "", 0, 1)
</f>
        <v>bb61317b-3745-4832-914c-8bcbaea69282</v>
      </c>
      <c r="H74" s="6"/>
    </row>
    <row r="75">
      <c r="A75" s="73" t="s">
        <v>599</v>
      </c>
      <c r="B75" s="73">
        <v>8104.0</v>
      </c>
      <c r="C75" s="73">
        <v>8111.0</v>
      </c>
      <c r="D75" s="73">
        <v>8.0</v>
      </c>
      <c r="E75" s="73"/>
      <c r="F75" s="74" t="str">
        <f t="array" ref="F75">XLOOKUP(B75, MachineCategory!B:B, MachineCategory!A:A, "", 0, 1)
</f>
        <v>502df72b-b47f-4863-8a72-29b9853d9afb</v>
      </c>
      <c r="G75" s="74" t="str">
        <f t="array" ref="G75">XLOOKUP(C75, MachineCategory!B:B, MachineCategory!A:A, "", 0, 1)
</f>
        <v>a2ff293b-117f-4794-b9af-fe7cefabcc7d</v>
      </c>
      <c r="H75" s="6"/>
    </row>
    <row r="76">
      <c r="A76" s="73" t="s">
        <v>599</v>
      </c>
      <c r="B76" s="73">
        <v>8104.0</v>
      </c>
      <c r="C76" s="73">
        <v>8112.0</v>
      </c>
      <c r="D76" s="73">
        <v>9.0</v>
      </c>
      <c r="E76" s="73"/>
      <c r="F76" s="74" t="str">
        <f t="array" ref="F76">XLOOKUP(B76, MachineCategory!B:B, MachineCategory!A:A, "", 0, 1)
</f>
        <v>502df72b-b47f-4863-8a72-29b9853d9afb</v>
      </c>
      <c r="G76" s="74" t="str">
        <f t="array" ref="G76">XLOOKUP(C76, MachineCategory!B:B, MachineCategory!A:A, "", 0, 1)
</f>
        <v>df8759e7-f23f-483f-b7e0-f7c835313421</v>
      </c>
      <c r="H76" s="6"/>
    </row>
    <row r="77">
      <c r="A77" s="73" t="s">
        <v>599</v>
      </c>
      <c r="B77" s="73">
        <v>8104.0</v>
      </c>
      <c r="C77" s="73">
        <v>8108.0</v>
      </c>
      <c r="D77" s="73">
        <v>10.0</v>
      </c>
      <c r="E77" s="73"/>
      <c r="F77" s="74" t="str">
        <f t="array" ref="F77">XLOOKUP(B77, MachineCategory!B:B, MachineCategory!A:A, "", 0, 1)
</f>
        <v>502df72b-b47f-4863-8a72-29b9853d9afb</v>
      </c>
      <c r="G77" s="74" t="str">
        <f t="array" ref="G77">XLOOKUP(C77, MachineCategory!B:B, MachineCategory!A:A, "", 0, 1)
</f>
        <v>9b3df8f1-3ff2-4a96-9fd7-2a15af9c3447</v>
      </c>
      <c r="H77" s="6"/>
    </row>
    <row r="78">
      <c r="A78" s="73" t="s">
        <v>599</v>
      </c>
      <c r="B78" s="73">
        <v>8104.0</v>
      </c>
      <c r="C78" s="73">
        <v>8107.0</v>
      </c>
      <c r="D78" s="73">
        <v>11.0</v>
      </c>
      <c r="E78" s="73"/>
      <c r="F78" s="74" t="str">
        <f t="array" ref="F78">XLOOKUP(B78, MachineCategory!B:B, MachineCategory!A:A, "", 0, 1)
</f>
        <v>502df72b-b47f-4863-8a72-29b9853d9afb</v>
      </c>
      <c r="G78" s="74" t="str">
        <f t="array" ref="G78">XLOOKUP(C78, MachineCategory!B:B, MachineCategory!A:A, "", 0, 1)
</f>
        <v>ffb8b2f3-3cf8-4250-9150-cc90a1905e4e</v>
      </c>
      <c r="H78" s="6"/>
    </row>
    <row r="79">
      <c r="A79" s="73" t="s">
        <v>599</v>
      </c>
      <c r="B79" s="73">
        <v>8104.0</v>
      </c>
      <c r="C79" s="73">
        <v>8116.0</v>
      </c>
      <c r="D79" s="73">
        <v>12.0</v>
      </c>
      <c r="E79" s="73"/>
      <c r="F79" s="74" t="str">
        <f t="array" ref="F79">XLOOKUP(B79, MachineCategory!B:B, MachineCategory!A:A, "", 0, 1)
</f>
        <v>502df72b-b47f-4863-8a72-29b9853d9afb</v>
      </c>
      <c r="G79" s="74" t="str">
        <f t="array" ref="G79">XLOOKUP(C79, MachineCategory!B:B, MachineCategory!A:A, "", 0, 1)
</f>
        <v>916f65c2-8091-487d-821d-7f0153985710</v>
      </c>
      <c r="H79" s="6"/>
    </row>
    <row r="80">
      <c r="A80" s="73" t="s">
        <v>599</v>
      </c>
      <c r="B80" s="73">
        <v>8104.0</v>
      </c>
      <c r="C80" s="73">
        <v>8117.0</v>
      </c>
      <c r="D80" s="73">
        <v>13.0</v>
      </c>
      <c r="E80" s="73"/>
      <c r="F80" s="74" t="str">
        <f t="array" ref="F80">XLOOKUP(B80, MachineCategory!B:B, MachineCategory!A:A, "", 0, 1)
</f>
        <v>502df72b-b47f-4863-8a72-29b9853d9afb</v>
      </c>
      <c r="G80" s="74" t="str">
        <f t="array" ref="G80">XLOOKUP(C80, MachineCategory!B:B, MachineCategory!A:A, "", 0, 1)
</f>
        <v>d5bc28e7-40a9-42ee-9622-58818a18020d</v>
      </c>
      <c r="H80" s="6"/>
    </row>
    <row r="81">
      <c r="A81" s="73" t="s">
        <v>599</v>
      </c>
      <c r="B81" s="73">
        <v>8104.0</v>
      </c>
      <c r="C81" s="73">
        <v>8115.0</v>
      </c>
      <c r="D81" s="73">
        <v>14.0</v>
      </c>
      <c r="E81" s="73"/>
      <c r="F81" s="74" t="str">
        <f t="array" ref="F81">XLOOKUP(B81, MachineCategory!B:B, MachineCategory!A:A, "", 0, 1)
</f>
        <v>502df72b-b47f-4863-8a72-29b9853d9afb</v>
      </c>
      <c r="G81" s="74" t="str">
        <f t="array" ref="G81">XLOOKUP(C81, MachineCategory!B:B, MachineCategory!A:A, "", 0, 1)
</f>
        <v>550fe141-f0d3-4146-9a03-ea306764179b</v>
      </c>
      <c r="H81" s="6"/>
    </row>
    <row r="82">
      <c r="A82" s="73" t="s">
        <v>599</v>
      </c>
      <c r="B82" s="73">
        <v>8104.0</v>
      </c>
      <c r="C82" s="73">
        <v>8114.0</v>
      </c>
      <c r="D82" s="73">
        <v>15.0</v>
      </c>
      <c r="E82" s="73"/>
      <c r="F82" s="74" t="str">
        <f t="array" ref="F82">XLOOKUP(B82, MachineCategory!B:B, MachineCategory!A:A, "", 0, 1)
</f>
        <v>502df72b-b47f-4863-8a72-29b9853d9afb</v>
      </c>
      <c r="G82" s="74" t="str">
        <f t="array" ref="G82">XLOOKUP(C82, MachineCategory!B:B, MachineCategory!A:A, "", 0, 1)
</f>
        <v>8922ba7e-3630-4a1a-b53b-c66a0970f1e5</v>
      </c>
      <c r="H82" s="6"/>
    </row>
    <row r="83">
      <c r="A83" s="73" t="s">
        <v>599</v>
      </c>
      <c r="B83" s="73">
        <v>8104.0</v>
      </c>
      <c r="C83" s="73">
        <v>8113.0</v>
      </c>
      <c r="D83" s="73">
        <v>16.0</v>
      </c>
      <c r="E83" s="73"/>
      <c r="F83" s="74" t="str">
        <f t="array" ref="F83">XLOOKUP(B83, MachineCategory!B:B, MachineCategory!A:A, "", 0, 1)
</f>
        <v>502df72b-b47f-4863-8a72-29b9853d9afb</v>
      </c>
      <c r="G83" s="74" t="str">
        <f t="array" ref="G83">XLOOKUP(C83, MachineCategory!B:B, MachineCategory!A:A, "", 0, 1)
</f>
        <v>644a6302-7a8b-412d-8c7b-da7b22e9b6f0</v>
      </c>
      <c r="H83" s="6"/>
    </row>
    <row r="84">
      <c r="A84" s="73" t="s">
        <v>599</v>
      </c>
      <c r="B84" s="73">
        <v>8104.0</v>
      </c>
      <c r="C84" s="73">
        <v>8118.0</v>
      </c>
      <c r="D84" s="73">
        <v>17.0</v>
      </c>
      <c r="E84" s="73"/>
      <c r="F84" s="74" t="str">
        <f t="array" ref="F84">XLOOKUP(B84, MachineCategory!B:B, MachineCategory!A:A, "", 0, 1)
</f>
        <v>502df72b-b47f-4863-8a72-29b9853d9afb</v>
      </c>
      <c r="G84" s="74" t="str">
        <f t="array" ref="G84">XLOOKUP(C84, MachineCategory!B:B, MachineCategory!A:A, "", 0, 1)
</f>
        <v>140185fa-2b64-497c-af1e-352bbfd9135a</v>
      </c>
      <c r="H84" s="6"/>
    </row>
    <row r="85">
      <c r="A85" s="73" t="s">
        <v>599</v>
      </c>
      <c r="B85" s="73">
        <v>8104.0</v>
      </c>
      <c r="C85" s="73">
        <v>8119.0</v>
      </c>
      <c r="D85" s="73">
        <v>18.0</v>
      </c>
      <c r="E85" s="73"/>
      <c r="F85" s="74" t="str">
        <f t="array" ref="F85">XLOOKUP(B85, MachineCategory!B:B, MachineCategory!A:A, "", 0, 1)
</f>
        <v>502df72b-b47f-4863-8a72-29b9853d9afb</v>
      </c>
      <c r="G85" s="74" t="str">
        <f t="array" ref="G85">XLOOKUP(C85, MachineCategory!B:B, MachineCategory!A:A, "", 0, 1)
</f>
        <v>e176af8a-453f-41b1-9ddd-1e64e0f6cf1d</v>
      </c>
      <c r="H85" s="6"/>
    </row>
    <row r="86">
      <c r="A86" s="73" t="s">
        <v>599</v>
      </c>
      <c r="B86" s="73">
        <v>8104.0</v>
      </c>
      <c r="C86" s="73">
        <v>8120.0</v>
      </c>
      <c r="D86" s="73">
        <v>19.0</v>
      </c>
      <c r="E86" s="73"/>
      <c r="F86" s="74" t="str">
        <f t="array" ref="F86">XLOOKUP(B86, MachineCategory!B:B, MachineCategory!A:A, "", 0, 1)
</f>
        <v>502df72b-b47f-4863-8a72-29b9853d9afb</v>
      </c>
      <c r="G86" s="74" t="str">
        <f t="array" ref="G86">XLOOKUP(C86, MachineCategory!B:B, MachineCategory!A:A, "", 0, 1)
</f>
        <v>1c905a6d-47a6-48cc-b83e-6168bb1a56a5</v>
      </c>
      <c r="H86" s="6"/>
    </row>
    <row r="87">
      <c r="A87" s="73" t="s">
        <v>599</v>
      </c>
      <c r="B87" s="73">
        <v>8104.0</v>
      </c>
      <c r="C87" s="73">
        <v>8121.0</v>
      </c>
      <c r="D87" s="73">
        <v>20.0</v>
      </c>
      <c r="E87" s="73"/>
      <c r="F87" s="74" t="str">
        <f t="array" ref="F87">XLOOKUP(B87, MachineCategory!B:B, MachineCategory!A:A, "", 0, 1)
</f>
        <v>502df72b-b47f-4863-8a72-29b9853d9afb</v>
      </c>
      <c r="G87" s="74" t="str">
        <f t="array" ref="G87">XLOOKUP(C87, MachineCategory!B:B, MachineCategory!A:A, "", 0, 1)
</f>
        <v>f6ca47d1-716d-4efc-90c7-6590364beb0b</v>
      </c>
      <c r="H87" s="6"/>
    </row>
    <row r="88">
      <c r="A88" s="73" t="s">
        <v>599</v>
      </c>
      <c r="B88" s="73">
        <v>8104.0</v>
      </c>
      <c r="C88" s="73">
        <v>8122.0</v>
      </c>
      <c r="D88" s="73">
        <v>21.0</v>
      </c>
      <c r="E88" s="73"/>
      <c r="F88" s="74" t="str">
        <f t="array" ref="F88">XLOOKUP(B88, MachineCategory!B:B, MachineCategory!A:A, "", 0, 1)
</f>
        <v>502df72b-b47f-4863-8a72-29b9853d9afb</v>
      </c>
      <c r="G88" s="74" t="str">
        <f t="array" ref="G88">XLOOKUP(C88, MachineCategory!B:B, MachineCategory!A:A, "", 0, 1)
</f>
        <v>5a10cfda-38ce-4f84-9df4-0eb8f177187e</v>
      </c>
      <c r="H88" s="6"/>
    </row>
    <row r="89">
      <c r="A89" s="73" t="s">
        <v>599</v>
      </c>
      <c r="B89" s="73">
        <v>8104.0</v>
      </c>
      <c r="C89" s="73">
        <v>8123.0</v>
      </c>
      <c r="D89" s="73">
        <v>22.0</v>
      </c>
      <c r="E89" s="73"/>
      <c r="F89" s="74" t="str">
        <f t="array" ref="F89">XLOOKUP(B89, MachineCategory!B:B, MachineCategory!A:A, "", 0, 1)
</f>
        <v>502df72b-b47f-4863-8a72-29b9853d9afb</v>
      </c>
      <c r="G89" s="74" t="str">
        <f t="array" ref="G89">XLOOKUP(C89, MachineCategory!B:B, MachineCategory!A:A, "", 0, 1)
</f>
        <v>2528786d-2ca3-4bbe-931f-90ebb0f641c3</v>
      </c>
      <c r="H89" s="6"/>
    </row>
    <row r="90">
      <c r="A90" s="73" t="s">
        <v>599</v>
      </c>
      <c r="B90" s="73">
        <v>8105.0</v>
      </c>
      <c r="C90" s="73">
        <v>8106.0</v>
      </c>
      <c r="D90" s="73">
        <v>1.0</v>
      </c>
      <c r="E90" s="74" t="b">
        <v>1</v>
      </c>
      <c r="F90" s="74" t="str">
        <f t="array" ref="F90">XLOOKUP(B90, MachineCategory!B:B, MachineCategory!A:A, "", 0, 1)
</f>
        <v>0d3fe0e3-f9bc-424d-b58c-4c14cec8a5f9</v>
      </c>
      <c r="G90" s="74" t="str">
        <f t="array" ref="G90">XLOOKUP(C90, MachineCategory!B:B, MachineCategory!A:A, "", 0, 1)
</f>
        <v>4697840c-24c4-4b2a-a27a-c03bbe146337</v>
      </c>
      <c r="H90" s="6"/>
    </row>
    <row r="91">
      <c r="A91" s="73" t="s">
        <v>599</v>
      </c>
      <c r="B91" s="73">
        <v>8105.0</v>
      </c>
      <c r="C91" s="73">
        <v>8104.0</v>
      </c>
      <c r="D91" s="73">
        <v>2.0</v>
      </c>
      <c r="E91" s="73"/>
      <c r="F91" s="74" t="str">
        <f t="array" ref="F91">XLOOKUP(B91, MachineCategory!B:B, MachineCategory!A:A, "", 0, 1)
</f>
        <v>0d3fe0e3-f9bc-424d-b58c-4c14cec8a5f9</v>
      </c>
      <c r="G91" s="74" t="str">
        <f t="array" ref="G91">XLOOKUP(C91, MachineCategory!B:B, MachineCategory!A:A, "", 0, 1)
</f>
        <v>502df72b-b47f-4863-8a72-29b9853d9afb</v>
      </c>
      <c r="H91" s="6"/>
    </row>
    <row r="92">
      <c r="A92" s="73" t="s">
        <v>599</v>
      </c>
      <c r="B92" s="73">
        <v>8105.0</v>
      </c>
      <c r="C92" s="73">
        <v>8103.0</v>
      </c>
      <c r="D92" s="73">
        <v>3.0</v>
      </c>
      <c r="E92" s="73"/>
      <c r="F92" s="74" t="str">
        <f t="array" ref="F92">XLOOKUP(B92, MachineCategory!B:B, MachineCategory!A:A, "", 0, 1)
</f>
        <v>0d3fe0e3-f9bc-424d-b58c-4c14cec8a5f9</v>
      </c>
      <c r="G92" s="74" t="str">
        <f t="array" ref="G92">XLOOKUP(C92, MachineCategory!B:B, MachineCategory!A:A, "", 0, 1)
</f>
        <v>e78e2cc5-ca30-4762-a727-67f71a579637</v>
      </c>
      <c r="H92" s="6"/>
    </row>
    <row r="93">
      <c r="A93" s="73" t="s">
        <v>599</v>
      </c>
      <c r="B93" s="73">
        <v>8105.0</v>
      </c>
      <c r="C93" s="73">
        <v>8111.0</v>
      </c>
      <c r="D93" s="73">
        <v>4.0</v>
      </c>
      <c r="E93" s="73"/>
      <c r="F93" s="74" t="str">
        <f t="array" ref="F93">XLOOKUP(B93, MachineCategory!B:B, MachineCategory!A:A, "", 0, 1)
</f>
        <v>0d3fe0e3-f9bc-424d-b58c-4c14cec8a5f9</v>
      </c>
      <c r="G93" s="74" t="str">
        <f t="array" ref="G93">XLOOKUP(C93, MachineCategory!B:B, MachineCategory!A:A, "", 0, 1)
</f>
        <v>a2ff293b-117f-4794-b9af-fe7cefabcc7d</v>
      </c>
      <c r="H93" s="6"/>
    </row>
    <row r="94">
      <c r="A94" s="73" t="s">
        <v>599</v>
      </c>
      <c r="B94" s="73">
        <v>8105.0</v>
      </c>
      <c r="C94" s="73">
        <v>8112.0</v>
      </c>
      <c r="D94" s="73">
        <v>5.0</v>
      </c>
      <c r="E94" s="73"/>
      <c r="F94" s="74" t="str">
        <f t="array" ref="F94">XLOOKUP(B94, MachineCategory!B:B, MachineCategory!A:A, "", 0, 1)
</f>
        <v>0d3fe0e3-f9bc-424d-b58c-4c14cec8a5f9</v>
      </c>
      <c r="G94" s="74" t="str">
        <f t="array" ref="G94">XLOOKUP(C94, MachineCategory!B:B, MachineCategory!A:A, "", 0, 1)
</f>
        <v>df8759e7-f23f-483f-b7e0-f7c835313421</v>
      </c>
      <c r="H94" s="6"/>
    </row>
    <row r="95">
      <c r="A95" s="73" t="s">
        <v>599</v>
      </c>
      <c r="B95" s="73">
        <v>8105.0</v>
      </c>
      <c r="C95" s="73">
        <v>8110.0</v>
      </c>
      <c r="D95" s="73">
        <v>6.0</v>
      </c>
      <c r="E95" s="73"/>
      <c r="F95" s="74" t="str">
        <f t="array" ref="F95">XLOOKUP(B95, MachineCategory!B:B, MachineCategory!A:A, "", 0, 1)
</f>
        <v>0d3fe0e3-f9bc-424d-b58c-4c14cec8a5f9</v>
      </c>
      <c r="G95" s="74" t="str">
        <f t="array" ref="G95">XLOOKUP(C95, MachineCategory!B:B, MachineCategory!A:A, "", 0, 1)
</f>
        <v>4abd084e-d156-4cb0-a902-f79dc6031e98</v>
      </c>
      <c r="H95" s="6"/>
    </row>
    <row r="96">
      <c r="A96" s="73" t="s">
        <v>599</v>
      </c>
      <c r="B96" s="73">
        <v>8105.0</v>
      </c>
      <c r="C96" s="73">
        <v>8109.0</v>
      </c>
      <c r="D96" s="73">
        <v>7.0</v>
      </c>
      <c r="E96" s="73"/>
      <c r="F96" s="74" t="str">
        <f t="array" ref="F96">XLOOKUP(B96, MachineCategory!B:B, MachineCategory!A:A, "", 0, 1)
</f>
        <v>0d3fe0e3-f9bc-424d-b58c-4c14cec8a5f9</v>
      </c>
      <c r="G96" s="74" t="str">
        <f t="array" ref="G96">XLOOKUP(C96, MachineCategory!B:B, MachineCategory!A:A, "", 0, 1)
</f>
        <v>fef261c7-268e-4c60-91d1-add2fdf5167d</v>
      </c>
      <c r="H96" s="6"/>
    </row>
    <row r="97">
      <c r="A97" s="73" t="s">
        <v>599</v>
      </c>
      <c r="B97" s="73">
        <v>8105.0</v>
      </c>
      <c r="C97" s="73">
        <v>8102.0</v>
      </c>
      <c r="D97" s="73">
        <v>8.0</v>
      </c>
      <c r="E97" s="73"/>
      <c r="F97" s="74" t="str">
        <f t="array" ref="F97">XLOOKUP(B97, MachineCategory!B:B, MachineCategory!A:A, "", 0, 1)
</f>
        <v>0d3fe0e3-f9bc-424d-b58c-4c14cec8a5f9</v>
      </c>
      <c r="G97" s="74" t="str">
        <f t="array" ref="G97">XLOOKUP(C97, MachineCategory!B:B, MachineCategory!A:A, "", 0, 1)
</f>
        <v>5dbec723-4f9d-4c3d-8cde-45c9effadfb6</v>
      </c>
      <c r="H97" s="6"/>
    </row>
    <row r="98">
      <c r="A98" s="73" t="s">
        <v>599</v>
      </c>
      <c r="B98" s="73">
        <v>8105.0</v>
      </c>
      <c r="C98" s="73">
        <v>8101.0</v>
      </c>
      <c r="D98" s="73">
        <v>9.0</v>
      </c>
      <c r="E98" s="73"/>
      <c r="F98" s="74" t="str">
        <f t="array" ref="F98">XLOOKUP(B98, MachineCategory!B:B, MachineCategory!A:A, "", 0, 1)
</f>
        <v>0d3fe0e3-f9bc-424d-b58c-4c14cec8a5f9</v>
      </c>
      <c r="G98" s="74" t="str">
        <f t="array" ref="G98">XLOOKUP(C98, MachineCategory!B:B, MachineCategory!A:A, "", 0, 1)
</f>
        <v>bb61317b-3745-4832-914c-8bcbaea69282</v>
      </c>
      <c r="H98" s="6"/>
    </row>
    <row r="99">
      <c r="A99" s="73" t="s">
        <v>599</v>
      </c>
      <c r="B99" s="73">
        <v>8105.0</v>
      </c>
      <c r="C99" s="73">
        <v>8108.0</v>
      </c>
      <c r="D99" s="73">
        <v>10.0</v>
      </c>
      <c r="E99" s="73"/>
      <c r="F99" s="74" t="str">
        <f t="array" ref="F99">XLOOKUP(B99, MachineCategory!B:B, MachineCategory!A:A, "", 0, 1)
</f>
        <v>0d3fe0e3-f9bc-424d-b58c-4c14cec8a5f9</v>
      </c>
      <c r="G99" s="74" t="str">
        <f t="array" ref="G99">XLOOKUP(C99, MachineCategory!B:B, MachineCategory!A:A, "", 0, 1)
</f>
        <v>9b3df8f1-3ff2-4a96-9fd7-2a15af9c3447</v>
      </c>
      <c r="H99" s="6"/>
    </row>
    <row r="100">
      <c r="A100" s="73" t="s">
        <v>599</v>
      </c>
      <c r="B100" s="73">
        <v>8105.0</v>
      </c>
      <c r="C100" s="73">
        <v>8107.0</v>
      </c>
      <c r="D100" s="73">
        <v>11.0</v>
      </c>
      <c r="E100" s="73"/>
      <c r="F100" s="74" t="str">
        <f t="array" ref="F100">XLOOKUP(B100, MachineCategory!B:B, MachineCategory!A:A, "", 0, 1)
</f>
        <v>0d3fe0e3-f9bc-424d-b58c-4c14cec8a5f9</v>
      </c>
      <c r="G100" s="74" t="str">
        <f t="array" ref="G100">XLOOKUP(C100, MachineCategory!B:B, MachineCategory!A:A, "", 0, 1)
</f>
        <v>ffb8b2f3-3cf8-4250-9150-cc90a1905e4e</v>
      </c>
      <c r="H100" s="6"/>
    </row>
    <row r="101">
      <c r="A101" s="73" t="s">
        <v>599</v>
      </c>
      <c r="B101" s="73">
        <v>8105.0</v>
      </c>
      <c r="C101" s="73">
        <v>8117.0</v>
      </c>
      <c r="D101" s="73">
        <v>12.0</v>
      </c>
      <c r="E101" s="73"/>
      <c r="F101" s="74" t="str">
        <f t="array" ref="F101">XLOOKUP(B101, MachineCategory!B:B, MachineCategory!A:A, "", 0, 1)
</f>
        <v>0d3fe0e3-f9bc-424d-b58c-4c14cec8a5f9</v>
      </c>
      <c r="G101" s="74" t="str">
        <f t="array" ref="G101">XLOOKUP(C101, MachineCategory!B:B, MachineCategory!A:A, "", 0, 1)
</f>
        <v>d5bc28e7-40a9-42ee-9622-58818a18020d</v>
      </c>
      <c r="H101" s="6"/>
    </row>
    <row r="102">
      <c r="A102" s="73" t="s">
        <v>599</v>
      </c>
      <c r="B102" s="73">
        <v>8105.0</v>
      </c>
      <c r="C102" s="73">
        <v>8116.0</v>
      </c>
      <c r="D102" s="73">
        <v>13.0</v>
      </c>
      <c r="E102" s="73"/>
      <c r="F102" s="74" t="str">
        <f t="array" ref="F102">XLOOKUP(B102, MachineCategory!B:B, MachineCategory!A:A, "", 0, 1)
</f>
        <v>0d3fe0e3-f9bc-424d-b58c-4c14cec8a5f9</v>
      </c>
      <c r="G102" s="74" t="str">
        <f t="array" ref="G102">XLOOKUP(C102, MachineCategory!B:B, MachineCategory!A:A, "", 0, 1)
</f>
        <v>916f65c2-8091-487d-821d-7f0153985710</v>
      </c>
      <c r="H102" s="6"/>
    </row>
    <row r="103">
      <c r="A103" s="73" t="s">
        <v>599</v>
      </c>
      <c r="B103" s="73">
        <v>8105.0</v>
      </c>
      <c r="C103" s="73">
        <v>8115.0</v>
      </c>
      <c r="D103" s="73">
        <v>14.0</v>
      </c>
      <c r="E103" s="73"/>
      <c r="F103" s="74" t="str">
        <f t="array" ref="F103">XLOOKUP(B103, MachineCategory!B:B, MachineCategory!A:A, "", 0, 1)
</f>
        <v>0d3fe0e3-f9bc-424d-b58c-4c14cec8a5f9</v>
      </c>
      <c r="G103" s="74" t="str">
        <f t="array" ref="G103">XLOOKUP(C103, MachineCategory!B:B, MachineCategory!A:A, "", 0, 1)
</f>
        <v>550fe141-f0d3-4146-9a03-ea306764179b</v>
      </c>
      <c r="H103" s="6"/>
    </row>
    <row r="104">
      <c r="A104" s="73" t="s">
        <v>599</v>
      </c>
      <c r="B104" s="73">
        <v>8105.0</v>
      </c>
      <c r="C104" s="73">
        <v>8114.0</v>
      </c>
      <c r="D104" s="73">
        <v>15.0</v>
      </c>
      <c r="E104" s="73"/>
      <c r="F104" s="74" t="str">
        <f t="array" ref="F104">XLOOKUP(B104, MachineCategory!B:B, MachineCategory!A:A, "", 0, 1)
</f>
        <v>0d3fe0e3-f9bc-424d-b58c-4c14cec8a5f9</v>
      </c>
      <c r="G104" s="74" t="str">
        <f t="array" ref="G104">XLOOKUP(C104, MachineCategory!B:B, MachineCategory!A:A, "", 0, 1)
</f>
        <v>8922ba7e-3630-4a1a-b53b-c66a0970f1e5</v>
      </c>
      <c r="H104" s="6"/>
    </row>
    <row r="105">
      <c r="A105" s="73" t="s">
        <v>599</v>
      </c>
      <c r="B105" s="73">
        <v>8105.0</v>
      </c>
      <c r="C105" s="73">
        <v>8113.0</v>
      </c>
      <c r="D105" s="73">
        <v>16.0</v>
      </c>
      <c r="E105" s="73"/>
      <c r="F105" s="74" t="str">
        <f t="array" ref="F105">XLOOKUP(B105, MachineCategory!B:B, MachineCategory!A:A, "", 0, 1)
</f>
        <v>0d3fe0e3-f9bc-424d-b58c-4c14cec8a5f9</v>
      </c>
      <c r="G105" s="74" t="str">
        <f t="array" ref="G105">XLOOKUP(C105, MachineCategory!B:B, MachineCategory!A:A, "", 0, 1)
</f>
        <v>644a6302-7a8b-412d-8c7b-da7b22e9b6f0</v>
      </c>
      <c r="H105" s="6"/>
    </row>
    <row r="106">
      <c r="A106" s="73" t="s">
        <v>599</v>
      </c>
      <c r="B106" s="73">
        <v>8105.0</v>
      </c>
      <c r="C106" s="73">
        <v>8118.0</v>
      </c>
      <c r="D106" s="73">
        <v>17.0</v>
      </c>
      <c r="E106" s="73"/>
      <c r="F106" s="74" t="str">
        <f t="array" ref="F106">XLOOKUP(B106, MachineCategory!B:B, MachineCategory!A:A, "", 0, 1)
</f>
        <v>0d3fe0e3-f9bc-424d-b58c-4c14cec8a5f9</v>
      </c>
      <c r="G106" s="74" t="str">
        <f t="array" ref="G106">XLOOKUP(C106, MachineCategory!B:B, MachineCategory!A:A, "", 0, 1)
</f>
        <v>140185fa-2b64-497c-af1e-352bbfd9135a</v>
      </c>
      <c r="H106" s="6"/>
    </row>
    <row r="107">
      <c r="A107" s="73" t="s">
        <v>599</v>
      </c>
      <c r="B107" s="73">
        <v>8105.0</v>
      </c>
      <c r="C107" s="73">
        <v>8123.0</v>
      </c>
      <c r="D107" s="73">
        <v>18.0</v>
      </c>
      <c r="E107" s="73"/>
      <c r="F107" s="74" t="str">
        <f t="array" ref="F107">XLOOKUP(B107, MachineCategory!B:B, MachineCategory!A:A, "", 0, 1)
</f>
        <v>0d3fe0e3-f9bc-424d-b58c-4c14cec8a5f9</v>
      </c>
      <c r="G107" s="74" t="str">
        <f t="array" ref="G107">XLOOKUP(C107, MachineCategory!B:B, MachineCategory!A:A, "", 0, 1)
</f>
        <v>2528786d-2ca3-4bbe-931f-90ebb0f641c3</v>
      </c>
      <c r="H107" s="6"/>
    </row>
    <row r="108">
      <c r="A108" s="73" t="s">
        <v>599</v>
      </c>
      <c r="B108" s="73">
        <v>8105.0</v>
      </c>
      <c r="C108" s="73">
        <v>8122.0</v>
      </c>
      <c r="D108" s="73">
        <v>19.0</v>
      </c>
      <c r="E108" s="73"/>
      <c r="F108" s="74" t="str">
        <f t="array" ref="F108">XLOOKUP(B108, MachineCategory!B:B, MachineCategory!A:A, "", 0, 1)
</f>
        <v>0d3fe0e3-f9bc-424d-b58c-4c14cec8a5f9</v>
      </c>
      <c r="G108" s="74" t="str">
        <f t="array" ref="G108">XLOOKUP(C108, MachineCategory!B:B, MachineCategory!A:A, "", 0, 1)
</f>
        <v>5a10cfda-38ce-4f84-9df4-0eb8f177187e</v>
      </c>
      <c r="H108" s="6"/>
    </row>
    <row r="109">
      <c r="A109" s="73" t="s">
        <v>599</v>
      </c>
      <c r="B109" s="73">
        <v>8105.0</v>
      </c>
      <c r="C109" s="73">
        <v>8121.0</v>
      </c>
      <c r="D109" s="73">
        <v>20.0</v>
      </c>
      <c r="E109" s="73"/>
      <c r="F109" s="74" t="str">
        <f t="array" ref="F109">XLOOKUP(B109, MachineCategory!B:B, MachineCategory!A:A, "", 0, 1)
</f>
        <v>0d3fe0e3-f9bc-424d-b58c-4c14cec8a5f9</v>
      </c>
      <c r="G109" s="74" t="str">
        <f t="array" ref="G109">XLOOKUP(C109, MachineCategory!B:B, MachineCategory!A:A, "", 0, 1)
</f>
        <v>f6ca47d1-716d-4efc-90c7-6590364beb0b</v>
      </c>
      <c r="H109" s="6"/>
    </row>
    <row r="110">
      <c r="A110" s="73" t="s">
        <v>599</v>
      </c>
      <c r="B110" s="73">
        <v>8105.0</v>
      </c>
      <c r="C110" s="73">
        <v>8120.0</v>
      </c>
      <c r="D110" s="73">
        <v>21.0</v>
      </c>
      <c r="E110" s="73"/>
      <c r="F110" s="74" t="str">
        <f t="array" ref="F110">XLOOKUP(B110, MachineCategory!B:B, MachineCategory!A:A, "", 0, 1)
</f>
        <v>0d3fe0e3-f9bc-424d-b58c-4c14cec8a5f9</v>
      </c>
      <c r="G110" s="74" t="str">
        <f t="array" ref="G110">XLOOKUP(C110, MachineCategory!B:B, MachineCategory!A:A, "", 0, 1)
</f>
        <v>1c905a6d-47a6-48cc-b83e-6168bb1a56a5</v>
      </c>
      <c r="H110" s="6"/>
    </row>
    <row r="111">
      <c r="A111" s="73" t="s">
        <v>599</v>
      </c>
      <c r="B111" s="73">
        <v>8105.0</v>
      </c>
      <c r="C111" s="73">
        <v>8119.0</v>
      </c>
      <c r="D111" s="73">
        <v>22.0</v>
      </c>
      <c r="E111" s="73"/>
      <c r="F111" s="74" t="str">
        <f t="array" ref="F111">XLOOKUP(B111, MachineCategory!B:B, MachineCategory!A:A, "", 0, 1)
</f>
        <v>0d3fe0e3-f9bc-424d-b58c-4c14cec8a5f9</v>
      </c>
      <c r="G111" s="74" t="str">
        <f t="array" ref="G111">XLOOKUP(C111, MachineCategory!B:B, MachineCategory!A:A, "", 0, 1)
</f>
        <v>e176af8a-453f-41b1-9ddd-1e64e0f6cf1d</v>
      </c>
      <c r="H111" s="6"/>
    </row>
    <row r="112">
      <c r="A112" s="73" t="s">
        <v>599</v>
      </c>
      <c r="B112" s="73">
        <v>8106.0</v>
      </c>
      <c r="C112" s="73">
        <v>8105.0</v>
      </c>
      <c r="D112" s="73">
        <v>1.0</v>
      </c>
      <c r="E112" s="74" t="b">
        <v>1</v>
      </c>
      <c r="F112" s="74" t="str">
        <f t="array" ref="F112">XLOOKUP(B112, MachineCategory!B:B, MachineCategory!A:A, "", 0, 1)
</f>
        <v>4697840c-24c4-4b2a-a27a-c03bbe146337</v>
      </c>
      <c r="G112" s="74" t="str">
        <f t="array" ref="G112">XLOOKUP(C112, MachineCategory!B:B, MachineCategory!A:A, "", 0, 1)
</f>
        <v>0d3fe0e3-f9bc-424d-b58c-4c14cec8a5f9</v>
      </c>
      <c r="H112" s="6"/>
    </row>
    <row r="113">
      <c r="A113" s="73" t="s">
        <v>599</v>
      </c>
      <c r="B113" s="73">
        <v>8106.0</v>
      </c>
      <c r="C113" s="73">
        <v>8112.0</v>
      </c>
      <c r="D113" s="73">
        <v>2.0</v>
      </c>
      <c r="E113" s="73"/>
      <c r="F113" s="74" t="str">
        <f t="array" ref="F113">XLOOKUP(B113, MachineCategory!B:B, MachineCategory!A:A, "", 0, 1)
</f>
        <v>4697840c-24c4-4b2a-a27a-c03bbe146337</v>
      </c>
      <c r="G113" s="74" t="str">
        <f t="array" ref="G113">XLOOKUP(C113, MachineCategory!B:B, MachineCategory!A:A, "", 0, 1)
</f>
        <v>df8759e7-f23f-483f-b7e0-f7c835313421</v>
      </c>
      <c r="H113" s="6"/>
    </row>
    <row r="114">
      <c r="A114" s="73" t="s">
        <v>599</v>
      </c>
      <c r="B114" s="73">
        <v>8106.0</v>
      </c>
      <c r="C114" s="73">
        <v>8111.0</v>
      </c>
      <c r="D114" s="73">
        <v>3.0</v>
      </c>
      <c r="E114" s="73"/>
      <c r="F114" s="74" t="str">
        <f t="array" ref="F114">XLOOKUP(B114, MachineCategory!B:B, MachineCategory!A:A, "", 0, 1)
</f>
        <v>4697840c-24c4-4b2a-a27a-c03bbe146337</v>
      </c>
      <c r="G114" s="74" t="str">
        <f t="array" ref="G114">XLOOKUP(C114, MachineCategory!B:B, MachineCategory!A:A, "", 0, 1)
</f>
        <v>a2ff293b-117f-4794-b9af-fe7cefabcc7d</v>
      </c>
      <c r="H114" s="6"/>
    </row>
    <row r="115">
      <c r="A115" s="73" t="s">
        <v>599</v>
      </c>
      <c r="B115" s="73">
        <v>8106.0</v>
      </c>
      <c r="C115" s="73">
        <v>8104.0</v>
      </c>
      <c r="D115" s="73">
        <v>4.0</v>
      </c>
      <c r="E115" s="73"/>
      <c r="F115" s="74" t="str">
        <f t="array" ref="F115">XLOOKUP(B115, MachineCategory!B:B, MachineCategory!A:A, "", 0, 1)
</f>
        <v>4697840c-24c4-4b2a-a27a-c03bbe146337</v>
      </c>
      <c r="G115" s="74" t="str">
        <f t="array" ref="G115">XLOOKUP(C115, MachineCategory!B:B, MachineCategory!A:A, "", 0, 1)
</f>
        <v>502df72b-b47f-4863-8a72-29b9853d9afb</v>
      </c>
      <c r="H115" s="6"/>
    </row>
    <row r="116">
      <c r="A116" s="73" t="s">
        <v>599</v>
      </c>
      <c r="B116" s="73">
        <v>8106.0</v>
      </c>
      <c r="C116" s="73">
        <v>8103.0</v>
      </c>
      <c r="D116" s="73">
        <v>5.0</v>
      </c>
      <c r="E116" s="73"/>
      <c r="F116" s="74" t="str">
        <f t="array" ref="F116">XLOOKUP(B116, MachineCategory!B:B, MachineCategory!A:A, "", 0, 1)
</f>
        <v>4697840c-24c4-4b2a-a27a-c03bbe146337</v>
      </c>
      <c r="G116" s="74" t="str">
        <f t="array" ref="G116">XLOOKUP(C116, MachineCategory!B:B, MachineCategory!A:A, "", 0, 1)
</f>
        <v>e78e2cc5-ca30-4762-a727-67f71a579637</v>
      </c>
      <c r="H116" s="6"/>
    </row>
    <row r="117">
      <c r="A117" s="73" t="s">
        <v>599</v>
      </c>
      <c r="B117" s="73">
        <v>8106.0</v>
      </c>
      <c r="C117" s="73">
        <v>8110.0</v>
      </c>
      <c r="D117" s="73">
        <v>6.0</v>
      </c>
      <c r="E117" s="73"/>
      <c r="F117" s="74" t="str">
        <f t="array" ref="F117">XLOOKUP(B117, MachineCategory!B:B, MachineCategory!A:A, "", 0, 1)
</f>
        <v>4697840c-24c4-4b2a-a27a-c03bbe146337</v>
      </c>
      <c r="G117" s="74" t="str">
        <f t="array" ref="G117">XLOOKUP(C117, MachineCategory!B:B, MachineCategory!A:A, "", 0, 1)
</f>
        <v>4abd084e-d156-4cb0-a902-f79dc6031e98</v>
      </c>
      <c r="H117" s="6"/>
    </row>
    <row r="118">
      <c r="A118" s="73" t="s">
        <v>599</v>
      </c>
      <c r="B118" s="73">
        <v>8106.0</v>
      </c>
      <c r="C118" s="73">
        <v>8109.0</v>
      </c>
      <c r="D118" s="73">
        <v>7.0</v>
      </c>
      <c r="E118" s="73"/>
      <c r="F118" s="74" t="str">
        <f t="array" ref="F118">XLOOKUP(B118, MachineCategory!B:B, MachineCategory!A:A, "", 0, 1)
</f>
        <v>4697840c-24c4-4b2a-a27a-c03bbe146337</v>
      </c>
      <c r="G118" s="74" t="str">
        <f t="array" ref="G118">XLOOKUP(C118, MachineCategory!B:B, MachineCategory!A:A, "", 0, 1)
</f>
        <v>fef261c7-268e-4c60-91d1-add2fdf5167d</v>
      </c>
      <c r="H118" s="6"/>
    </row>
    <row r="119">
      <c r="A119" s="73" t="s">
        <v>599</v>
      </c>
      <c r="B119" s="73">
        <v>8106.0</v>
      </c>
      <c r="C119" s="73">
        <v>8102.0</v>
      </c>
      <c r="D119" s="73">
        <v>8.0</v>
      </c>
      <c r="E119" s="73"/>
      <c r="F119" s="74" t="str">
        <f t="array" ref="F119">XLOOKUP(B119, MachineCategory!B:B, MachineCategory!A:A, "", 0, 1)
</f>
        <v>4697840c-24c4-4b2a-a27a-c03bbe146337</v>
      </c>
      <c r="G119" s="74" t="str">
        <f t="array" ref="G119">XLOOKUP(C119, MachineCategory!B:B, MachineCategory!A:A, "", 0, 1)
</f>
        <v>5dbec723-4f9d-4c3d-8cde-45c9effadfb6</v>
      </c>
      <c r="H119" s="6"/>
    </row>
    <row r="120">
      <c r="A120" s="73" t="s">
        <v>599</v>
      </c>
      <c r="B120" s="73">
        <v>8106.0</v>
      </c>
      <c r="C120" s="73">
        <v>8101.0</v>
      </c>
      <c r="D120" s="73">
        <v>9.0</v>
      </c>
      <c r="E120" s="73"/>
      <c r="F120" s="74" t="str">
        <f t="array" ref="F120">XLOOKUP(B120, MachineCategory!B:B, MachineCategory!A:A, "", 0, 1)
</f>
        <v>4697840c-24c4-4b2a-a27a-c03bbe146337</v>
      </c>
      <c r="G120" s="74" t="str">
        <f t="array" ref="G120">XLOOKUP(C120, MachineCategory!B:B, MachineCategory!A:A, "", 0, 1)
</f>
        <v>bb61317b-3745-4832-914c-8bcbaea69282</v>
      </c>
      <c r="H120" s="6"/>
    </row>
    <row r="121">
      <c r="A121" s="73" t="s">
        <v>599</v>
      </c>
      <c r="B121" s="73">
        <v>8106.0</v>
      </c>
      <c r="C121" s="73">
        <v>8108.0</v>
      </c>
      <c r="D121" s="73">
        <v>10.0</v>
      </c>
      <c r="E121" s="73"/>
      <c r="F121" s="74" t="str">
        <f t="array" ref="F121">XLOOKUP(B121, MachineCategory!B:B, MachineCategory!A:A, "", 0, 1)
</f>
        <v>4697840c-24c4-4b2a-a27a-c03bbe146337</v>
      </c>
      <c r="G121" s="74" t="str">
        <f t="array" ref="G121">XLOOKUP(C121, MachineCategory!B:B, MachineCategory!A:A, "", 0, 1)
</f>
        <v>9b3df8f1-3ff2-4a96-9fd7-2a15af9c3447</v>
      </c>
      <c r="H121" s="6"/>
    </row>
    <row r="122">
      <c r="A122" s="73" t="s">
        <v>599</v>
      </c>
      <c r="B122" s="73">
        <v>8106.0</v>
      </c>
      <c r="C122" s="73">
        <v>8107.0</v>
      </c>
      <c r="D122" s="73">
        <v>11.0</v>
      </c>
      <c r="E122" s="73"/>
      <c r="F122" s="74" t="str">
        <f t="array" ref="F122">XLOOKUP(B122, MachineCategory!B:B, MachineCategory!A:A, "", 0, 1)
</f>
        <v>4697840c-24c4-4b2a-a27a-c03bbe146337</v>
      </c>
      <c r="G122" s="74" t="str">
        <f t="array" ref="G122">XLOOKUP(C122, MachineCategory!B:B, MachineCategory!A:A, "", 0, 1)
</f>
        <v>ffb8b2f3-3cf8-4250-9150-cc90a1905e4e</v>
      </c>
      <c r="H122" s="6"/>
    </row>
    <row r="123">
      <c r="A123" s="73" t="s">
        <v>599</v>
      </c>
      <c r="B123" s="73">
        <v>8106.0</v>
      </c>
      <c r="C123" s="73">
        <v>8117.0</v>
      </c>
      <c r="D123" s="73">
        <v>12.0</v>
      </c>
      <c r="E123" s="73"/>
      <c r="F123" s="74" t="str">
        <f t="array" ref="F123">XLOOKUP(B123, MachineCategory!B:B, MachineCategory!A:A, "", 0, 1)
</f>
        <v>4697840c-24c4-4b2a-a27a-c03bbe146337</v>
      </c>
      <c r="G123" s="74" t="str">
        <f t="array" ref="G123">XLOOKUP(C123, MachineCategory!B:B, MachineCategory!A:A, "", 0, 1)
</f>
        <v>d5bc28e7-40a9-42ee-9622-58818a18020d</v>
      </c>
      <c r="H123" s="6"/>
    </row>
    <row r="124">
      <c r="A124" s="73" t="s">
        <v>599</v>
      </c>
      <c r="B124" s="73">
        <v>8106.0</v>
      </c>
      <c r="C124" s="73">
        <v>8116.0</v>
      </c>
      <c r="D124" s="73">
        <v>13.0</v>
      </c>
      <c r="E124" s="73"/>
      <c r="F124" s="74" t="str">
        <f t="array" ref="F124">XLOOKUP(B124, MachineCategory!B:B, MachineCategory!A:A, "", 0, 1)
</f>
        <v>4697840c-24c4-4b2a-a27a-c03bbe146337</v>
      </c>
      <c r="G124" s="74" t="str">
        <f t="array" ref="G124">XLOOKUP(C124, MachineCategory!B:B, MachineCategory!A:A, "", 0, 1)
</f>
        <v>916f65c2-8091-487d-821d-7f0153985710</v>
      </c>
      <c r="H124" s="6"/>
    </row>
    <row r="125">
      <c r="A125" s="73" t="s">
        <v>599</v>
      </c>
      <c r="B125" s="73">
        <v>8106.0</v>
      </c>
      <c r="C125" s="73">
        <v>8115.0</v>
      </c>
      <c r="D125" s="73">
        <v>14.0</v>
      </c>
      <c r="E125" s="73"/>
      <c r="F125" s="74" t="str">
        <f t="array" ref="F125">XLOOKUP(B125, MachineCategory!B:B, MachineCategory!A:A, "", 0, 1)
</f>
        <v>4697840c-24c4-4b2a-a27a-c03bbe146337</v>
      </c>
      <c r="G125" s="74" t="str">
        <f t="array" ref="G125">XLOOKUP(C125, MachineCategory!B:B, MachineCategory!A:A, "", 0, 1)
</f>
        <v>550fe141-f0d3-4146-9a03-ea306764179b</v>
      </c>
      <c r="H125" s="6"/>
    </row>
    <row r="126">
      <c r="A126" s="73" t="s">
        <v>599</v>
      </c>
      <c r="B126" s="73">
        <v>8106.0</v>
      </c>
      <c r="C126" s="73">
        <v>8114.0</v>
      </c>
      <c r="D126" s="73">
        <v>15.0</v>
      </c>
      <c r="E126" s="73"/>
      <c r="F126" s="74" t="str">
        <f t="array" ref="F126">XLOOKUP(B126, MachineCategory!B:B, MachineCategory!A:A, "", 0, 1)
</f>
        <v>4697840c-24c4-4b2a-a27a-c03bbe146337</v>
      </c>
      <c r="G126" s="74" t="str">
        <f t="array" ref="G126">XLOOKUP(C126, MachineCategory!B:B, MachineCategory!A:A, "", 0, 1)
</f>
        <v>8922ba7e-3630-4a1a-b53b-c66a0970f1e5</v>
      </c>
      <c r="H126" s="6"/>
    </row>
    <row r="127">
      <c r="A127" s="73" t="s">
        <v>599</v>
      </c>
      <c r="B127" s="73">
        <v>8106.0</v>
      </c>
      <c r="C127" s="73">
        <v>8113.0</v>
      </c>
      <c r="D127" s="73">
        <v>16.0</v>
      </c>
      <c r="E127" s="73"/>
      <c r="F127" s="74" t="str">
        <f t="array" ref="F127">XLOOKUP(B127, MachineCategory!B:B, MachineCategory!A:A, "", 0, 1)
</f>
        <v>4697840c-24c4-4b2a-a27a-c03bbe146337</v>
      </c>
      <c r="G127" s="74" t="str">
        <f t="array" ref="G127">XLOOKUP(C127, MachineCategory!B:B, MachineCategory!A:A, "", 0, 1)
</f>
        <v>644a6302-7a8b-412d-8c7b-da7b22e9b6f0</v>
      </c>
      <c r="H127" s="6"/>
    </row>
    <row r="128">
      <c r="A128" s="73" t="s">
        <v>599</v>
      </c>
      <c r="B128" s="73">
        <v>8106.0</v>
      </c>
      <c r="C128" s="73">
        <v>8118.0</v>
      </c>
      <c r="D128" s="73">
        <v>17.0</v>
      </c>
      <c r="E128" s="73"/>
      <c r="F128" s="74" t="str">
        <f t="array" ref="F128">XLOOKUP(B128, MachineCategory!B:B, MachineCategory!A:A, "", 0, 1)
</f>
        <v>4697840c-24c4-4b2a-a27a-c03bbe146337</v>
      </c>
      <c r="G128" s="74" t="str">
        <f t="array" ref="G128">XLOOKUP(C128, MachineCategory!B:B, MachineCategory!A:A, "", 0, 1)
</f>
        <v>140185fa-2b64-497c-af1e-352bbfd9135a</v>
      </c>
      <c r="H128" s="6"/>
    </row>
    <row r="129">
      <c r="A129" s="73" t="s">
        <v>599</v>
      </c>
      <c r="B129" s="73">
        <v>8106.0</v>
      </c>
      <c r="C129" s="73">
        <v>8123.0</v>
      </c>
      <c r="D129" s="73">
        <v>18.0</v>
      </c>
      <c r="E129" s="73"/>
      <c r="F129" s="74" t="str">
        <f t="array" ref="F129">XLOOKUP(B129, MachineCategory!B:B, MachineCategory!A:A, "", 0, 1)
</f>
        <v>4697840c-24c4-4b2a-a27a-c03bbe146337</v>
      </c>
      <c r="G129" s="74" t="str">
        <f t="array" ref="G129">XLOOKUP(C129, MachineCategory!B:B, MachineCategory!A:A, "", 0, 1)
</f>
        <v>2528786d-2ca3-4bbe-931f-90ebb0f641c3</v>
      </c>
      <c r="H129" s="6"/>
    </row>
    <row r="130">
      <c r="A130" s="73" t="s">
        <v>599</v>
      </c>
      <c r="B130" s="73">
        <v>8106.0</v>
      </c>
      <c r="C130" s="73">
        <v>8122.0</v>
      </c>
      <c r="D130" s="73">
        <v>19.0</v>
      </c>
      <c r="E130" s="73"/>
      <c r="F130" s="74" t="str">
        <f t="array" ref="F130">XLOOKUP(B130, MachineCategory!B:B, MachineCategory!A:A, "", 0, 1)
</f>
        <v>4697840c-24c4-4b2a-a27a-c03bbe146337</v>
      </c>
      <c r="G130" s="74" t="str">
        <f t="array" ref="G130">XLOOKUP(C130, MachineCategory!B:B, MachineCategory!A:A, "", 0, 1)
</f>
        <v>5a10cfda-38ce-4f84-9df4-0eb8f177187e</v>
      </c>
      <c r="H130" s="6"/>
    </row>
    <row r="131">
      <c r="A131" s="73" t="s">
        <v>599</v>
      </c>
      <c r="B131" s="73">
        <v>8106.0</v>
      </c>
      <c r="C131" s="73">
        <v>8121.0</v>
      </c>
      <c r="D131" s="73">
        <v>20.0</v>
      </c>
      <c r="E131" s="73"/>
      <c r="F131" s="74" t="str">
        <f t="array" ref="F131">XLOOKUP(B131, MachineCategory!B:B, MachineCategory!A:A, "", 0, 1)
</f>
        <v>4697840c-24c4-4b2a-a27a-c03bbe146337</v>
      </c>
      <c r="G131" s="74" t="str">
        <f t="array" ref="G131">XLOOKUP(C131, MachineCategory!B:B, MachineCategory!A:A, "", 0, 1)
</f>
        <v>f6ca47d1-716d-4efc-90c7-6590364beb0b</v>
      </c>
      <c r="H131" s="6"/>
    </row>
    <row r="132">
      <c r="A132" s="73" t="s">
        <v>599</v>
      </c>
      <c r="B132" s="73">
        <v>8106.0</v>
      </c>
      <c r="C132" s="73">
        <v>8120.0</v>
      </c>
      <c r="D132" s="73">
        <v>21.0</v>
      </c>
      <c r="E132" s="73"/>
      <c r="F132" s="74" t="str">
        <f t="array" ref="F132">XLOOKUP(B132, MachineCategory!B:B, MachineCategory!A:A, "", 0, 1)
</f>
        <v>4697840c-24c4-4b2a-a27a-c03bbe146337</v>
      </c>
      <c r="G132" s="74" t="str">
        <f t="array" ref="G132">XLOOKUP(C132, MachineCategory!B:B, MachineCategory!A:A, "", 0, 1)
</f>
        <v>1c905a6d-47a6-48cc-b83e-6168bb1a56a5</v>
      </c>
      <c r="H132" s="6"/>
    </row>
    <row r="133">
      <c r="A133" s="73" t="s">
        <v>599</v>
      </c>
      <c r="B133" s="73">
        <v>8106.0</v>
      </c>
      <c r="C133" s="73">
        <v>8119.0</v>
      </c>
      <c r="D133" s="73">
        <v>22.0</v>
      </c>
      <c r="E133" s="73"/>
      <c r="F133" s="74" t="str">
        <f t="array" ref="F133">XLOOKUP(B133, MachineCategory!B:B, MachineCategory!A:A, "", 0, 1)
</f>
        <v>4697840c-24c4-4b2a-a27a-c03bbe146337</v>
      </c>
      <c r="G133" s="74" t="str">
        <f t="array" ref="G133">XLOOKUP(C133, MachineCategory!B:B, MachineCategory!A:A, "", 0, 1)
</f>
        <v>e176af8a-453f-41b1-9ddd-1e64e0f6cf1d</v>
      </c>
      <c r="H133" s="6"/>
    </row>
    <row r="134">
      <c r="A134" s="73" t="s">
        <v>599</v>
      </c>
      <c r="B134" s="73">
        <v>8107.0</v>
      </c>
      <c r="C134" s="73">
        <v>8108.0</v>
      </c>
      <c r="D134" s="73">
        <v>1.0</v>
      </c>
      <c r="E134" s="74" t="b">
        <v>1</v>
      </c>
      <c r="F134" s="74" t="str">
        <f t="array" ref="F134">XLOOKUP(B134, MachineCategory!B:B, MachineCategory!A:A, "", 0, 1)
</f>
        <v>ffb8b2f3-3cf8-4250-9150-cc90a1905e4e</v>
      </c>
      <c r="G134" s="74" t="str">
        <f t="array" ref="G134">XLOOKUP(C134, MachineCategory!B:B, MachineCategory!A:A, "", 0, 1)
</f>
        <v>9b3df8f1-3ff2-4a96-9fd7-2a15af9c3447</v>
      </c>
      <c r="H134" s="6"/>
    </row>
    <row r="135">
      <c r="A135" s="73" t="s">
        <v>599</v>
      </c>
      <c r="B135" s="73">
        <v>8107.0</v>
      </c>
      <c r="C135" s="73">
        <v>8101.0</v>
      </c>
      <c r="D135" s="73">
        <v>2.0</v>
      </c>
      <c r="E135" s="73"/>
      <c r="F135" s="74" t="str">
        <f t="array" ref="F135">XLOOKUP(B135, MachineCategory!B:B, MachineCategory!A:A, "", 0, 1)
</f>
        <v>ffb8b2f3-3cf8-4250-9150-cc90a1905e4e</v>
      </c>
      <c r="G135" s="74" t="str">
        <f t="array" ref="G135">XLOOKUP(C135, MachineCategory!B:B, MachineCategory!A:A, "", 0, 1)
</f>
        <v>bb61317b-3745-4832-914c-8bcbaea69282</v>
      </c>
      <c r="H135" s="6"/>
    </row>
    <row r="136">
      <c r="A136" s="73" t="s">
        <v>599</v>
      </c>
      <c r="B136" s="73">
        <v>8107.0</v>
      </c>
      <c r="C136" s="73">
        <v>8102.0</v>
      </c>
      <c r="D136" s="73">
        <v>3.0</v>
      </c>
      <c r="E136" s="73"/>
      <c r="F136" s="74" t="str">
        <f t="array" ref="F136">XLOOKUP(B136, MachineCategory!B:B, MachineCategory!A:A, "", 0, 1)
</f>
        <v>ffb8b2f3-3cf8-4250-9150-cc90a1905e4e</v>
      </c>
      <c r="G136" s="74" t="str">
        <f t="array" ref="G136">XLOOKUP(C136, MachineCategory!B:B, MachineCategory!A:A, "", 0, 1)
</f>
        <v>5dbec723-4f9d-4c3d-8cde-45c9effadfb6</v>
      </c>
      <c r="H136" s="6"/>
    </row>
    <row r="137">
      <c r="A137" s="73" t="s">
        <v>599</v>
      </c>
      <c r="B137" s="73">
        <v>8107.0</v>
      </c>
      <c r="C137" s="73">
        <v>8109.0</v>
      </c>
      <c r="D137" s="73">
        <v>4.0</v>
      </c>
      <c r="E137" s="73"/>
      <c r="F137" s="74" t="str">
        <f t="array" ref="F137">XLOOKUP(B137, MachineCategory!B:B, MachineCategory!A:A, "", 0, 1)
</f>
        <v>ffb8b2f3-3cf8-4250-9150-cc90a1905e4e</v>
      </c>
      <c r="G137" s="74" t="str">
        <f t="array" ref="G137">XLOOKUP(C137, MachineCategory!B:B, MachineCategory!A:A, "", 0, 1)
</f>
        <v>fef261c7-268e-4c60-91d1-add2fdf5167d</v>
      </c>
      <c r="H137" s="6"/>
    </row>
    <row r="138">
      <c r="A138" s="73" t="s">
        <v>599</v>
      </c>
      <c r="B138" s="73">
        <v>8107.0</v>
      </c>
      <c r="C138" s="73">
        <v>8110.0</v>
      </c>
      <c r="D138" s="73">
        <v>5.0</v>
      </c>
      <c r="E138" s="73"/>
      <c r="F138" s="74" t="str">
        <f t="array" ref="F138">XLOOKUP(B138, MachineCategory!B:B, MachineCategory!A:A, "", 0, 1)
</f>
        <v>ffb8b2f3-3cf8-4250-9150-cc90a1905e4e</v>
      </c>
      <c r="G138" s="74" t="str">
        <f t="array" ref="G138">XLOOKUP(C138, MachineCategory!B:B, MachineCategory!A:A, "", 0, 1)
</f>
        <v>4abd084e-d156-4cb0-a902-f79dc6031e98</v>
      </c>
      <c r="H138" s="6"/>
    </row>
    <row r="139">
      <c r="A139" s="73" t="s">
        <v>599</v>
      </c>
      <c r="B139" s="73">
        <v>8107.0</v>
      </c>
      <c r="C139" s="73">
        <v>8103.0</v>
      </c>
      <c r="D139" s="73">
        <v>6.0</v>
      </c>
      <c r="E139" s="73"/>
      <c r="F139" s="74" t="str">
        <f t="array" ref="F139">XLOOKUP(B139, MachineCategory!B:B, MachineCategory!A:A, "", 0, 1)
</f>
        <v>ffb8b2f3-3cf8-4250-9150-cc90a1905e4e</v>
      </c>
      <c r="G139" s="74" t="str">
        <f t="array" ref="G139">XLOOKUP(C139, MachineCategory!B:B, MachineCategory!A:A, "", 0, 1)
</f>
        <v>e78e2cc5-ca30-4762-a727-67f71a579637</v>
      </c>
      <c r="H139" s="6"/>
    </row>
    <row r="140">
      <c r="A140" s="73" t="s">
        <v>599</v>
      </c>
      <c r="B140" s="73">
        <v>8107.0</v>
      </c>
      <c r="C140" s="73">
        <v>8104.0</v>
      </c>
      <c r="D140" s="73">
        <v>7.0</v>
      </c>
      <c r="E140" s="73"/>
      <c r="F140" s="74" t="str">
        <f t="array" ref="F140">XLOOKUP(B140, MachineCategory!B:B, MachineCategory!A:A, "", 0, 1)
</f>
        <v>ffb8b2f3-3cf8-4250-9150-cc90a1905e4e</v>
      </c>
      <c r="G140" s="74" t="str">
        <f t="array" ref="G140">XLOOKUP(C140, MachineCategory!B:B, MachineCategory!A:A, "", 0, 1)
</f>
        <v>502df72b-b47f-4863-8a72-29b9853d9afb</v>
      </c>
      <c r="H140" s="6"/>
    </row>
    <row r="141">
      <c r="A141" s="73" t="s">
        <v>599</v>
      </c>
      <c r="B141" s="73">
        <v>8107.0</v>
      </c>
      <c r="C141" s="73">
        <v>8113.0</v>
      </c>
      <c r="D141" s="73">
        <v>8.0</v>
      </c>
      <c r="E141" s="73"/>
      <c r="F141" s="74" t="str">
        <f t="array" ref="F141">XLOOKUP(B141, MachineCategory!B:B, MachineCategory!A:A, "", 0, 1)
</f>
        <v>ffb8b2f3-3cf8-4250-9150-cc90a1905e4e</v>
      </c>
      <c r="G141" s="74" t="str">
        <f t="array" ref="G141">XLOOKUP(C141, MachineCategory!B:B, MachineCategory!A:A, "", 0, 1)
</f>
        <v>644a6302-7a8b-412d-8c7b-da7b22e9b6f0</v>
      </c>
      <c r="H141" s="6"/>
    </row>
    <row r="142">
      <c r="A142" s="73" t="s">
        <v>599</v>
      </c>
      <c r="B142" s="73">
        <v>8107.0</v>
      </c>
      <c r="C142" s="73">
        <v>8114.0</v>
      </c>
      <c r="D142" s="73">
        <v>9.0</v>
      </c>
      <c r="E142" s="73"/>
      <c r="F142" s="74" t="str">
        <f t="array" ref="F142">XLOOKUP(B142, MachineCategory!B:B, MachineCategory!A:A, "", 0, 1)
</f>
        <v>ffb8b2f3-3cf8-4250-9150-cc90a1905e4e</v>
      </c>
      <c r="G142" s="74" t="str">
        <f t="array" ref="G142">XLOOKUP(C142, MachineCategory!B:B, MachineCategory!A:A, "", 0, 1)
</f>
        <v>8922ba7e-3630-4a1a-b53b-c66a0970f1e5</v>
      </c>
      <c r="H142" s="6"/>
    </row>
    <row r="143">
      <c r="A143" s="73" t="s">
        <v>599</v>
      </c>
      <c r="B143" s="73">
        <v>8107.0</v>
      </c>
      <c r="C143" s="73">
        <v>8115.0</v>
      </c>
      <c r="D143" s="73">
        <v>10.0</v>
      </c>
      <c r="E143" s="73"/>
      <c r="F143" s="74" t="str">
        <f t="array" ref="F143">XLOOKUP(B143, MachineCategory!B:B, MachineCategory!A:A, "", 0, 1)
</f>
        <v>ffb8b2f3-3cf8-4250-9150-cc90a1905e4e</v>
      </c>
      <c r="G143" s="74" t="str">
        <f t="array" ref="G143">XLOOKUP(C143, MachineCategory!B:B, MachineCategory!A:A, "", 0, 1)
</f>
        <v>550fe141-f0d3-4146-9a03-ea306764179b</v>
      </c>
      <c r="H143" s="6"/>
    </row>
    <row r="144">
      <c r="A144" s="73" t="s">
        <v>599</v>
      </c>
      <c r="B144" s="73">
        <v>8107.0</v>
      </c>
      <c r="C144" s="73">
        <v>8116.0</v>
      </c>
      <c r="D144" s="73">
        <v>11.0</v>
      </c>
      <c r="E144" s="73"/>
      <c r="F144" s="74" t="str">
        <f t="array" ref="F144">XLOOKUP(B144, MachineCategory!B:B, MachineCategory!A:A, "", 0, 1)
</f>
        <v>ffb8b2f3-3cf8-4250-9150-cc90a1905e4e</v>
      </c>
      <c r="G144" s="74" t="str">
        <f t="array" ref="G144">XLOOKUP(C144, MachineCategory!B:B, MachineCategory!A:A, "", 0, 1)
</f>
        <v>916f65c2-8091-487d-821d-7f0153985710</v>
      </c>
      <c r="H144" s="6"/>
    </row>
    <row r="145">
      <c r="A145" s="73" t="s">
        <v>599</v>
      </c>
      <c r="B145" s="73">
        <v>8107.0</v>
      </c>
      <c r="C145" s="73">
        <v>8111.0</v>
      </c>
      <c r="D145" s="73">
        <v>12.0</v>
      </c>
      <c r="E145" s="73"/>
      <c r="F145" s="74" t="str">
        <f t="array" ref="F145">XLOOKUP(B145, MachineCategory!B:B, MachineCategory!A:A, "", 0, 1)
</f>
        <v>ffb8b2f3-3cf8-4250-9150-cc90a1905e4e</v>
      </c>
      <c r="G145" s="74" t="str">
        <f t="array" ref="G145">XLOOKUP(C145, MachineCategory!B:B, MachineCategory!A:A, "", 0, 1)
</f>
        <v>a2ff293b-117f-4794-b9af-fe7cefabcc7d</v>
      </c>
      <c r="H145" s="6"/>
    </row>
    <row r="146">
      <c r="A146" s="73" t="s">
        <v>599</v>
      </c>
      <c r="B146" s="73">
        <v>8107.0</v>
      </c>
      <c r="C146" s="73">
        <v>8112.0</v>
      </c>
      <c r="D146" s="73">
        <v>13.0</v>
      </c>
      <c r="E146" s="73"/>
      <c r="F146" s="74" t="str">
        <f t="array" ref="F146">XLOOKUP(B146, MachineCategory!B:B, MachineCategory!A:A, "", 0, 1)
</f>
        <v>ffb8b2f3-3cf8-4250-9150-cc90a1905e4e</v>
      </c>
      <c r="G146" s="74" t="str">
        <f t="array" ref="G146">XLOOKUP(C146, MachineCategory!B:B, MachineCategory!A:A, "", 0, 1)
</f>
        <v>df8759e7-f23f-483f-b7e0-f7c835313421</v>
      </c>
      <c r="H146" s="6"/>
    </row>
    <row r="147">
      <c r="A147" s="73" t="s">
        <v>599</v>
      </c>
      <c r="B147" s="73">
        <v>8107.0</v>
      </c>
      <c r="C147" s="73">
        <v>8105.0</v>
      </c>
      <c r="D147" s="73">
        <v>14.0</v>
      </c>
      <c r="E147" s="73"/>
      <c r="F147" s="74" t="str">
        <f t="array" ref="F147">XLOOKUP(B147, MachineCategory!B:B, MachineCategory!A:A, "", 0, 1)
</f>
        <v>ffb8b2f3-3cf8-4250-9150-cc90a1905e4e</v>
      </c>
      <c r="G147" s="74" t="str">
        <f t="array" ref="G147">XLOOKUP(C147, MachineCategory!B:B, MachineCategory!A:A, "", 0, 1)
</f>
        <v>0d3fe0e3-f9bc-424d-b58c-4c14cec8a5f9</v>
      </c>
      <c r="H147" s="6"/>
    </row>
    <row r="148">
      <c r="A148" s="73" t="s">
        <v>599</v>
      </c>
      <c r="B148" s="73">
        <v>8107.0</v>
      </c>
      <c r="C148" s="73">
        <v>8106.0</v>
      </c>
      <c r="D148" s="73">
        <v>15.0</v>
      </c>
      <c r="E148" s="73"/>
      <c r="F148" s="74" t="str">
        <f t="array" ref="F148">XLOOKUP(B148, MachineCategory!B:B, MachineCategory!A:A, "", 0, 1)
</f>
        <v>ffb8b2f3-3cf8-4250-9150-cc90a1905e4e</v>
      </c>
      <c r="G148" s="74" t="str">
        <f t="array" ref="G148">XLOOKUP(C148, MachineCategory!B:B, MachineCategory!A:A, "", 0, 1)
</f>
        <v>4697840c-24c4-4b2a-a27a-c03bbe146337</v>
      </c>
      <c r="H148" s="6"/>
    </row>
    <row r="149">
      <c r="A149" s="73" t="s">
        <v>599</v>
      </c>
      <c r="B149" s="73">
        <v>8107.0</v>
      </c>
      <c r="C149" s="73">
        <v>8117.0</v>
      </c>
      <c r="D149" s="73">
        <v>16.0</v>
      </c>
      <c r="E149" s="73"/>
      <c r="F149" s="74" t="str">
        <f t="array" ref="F149">XLOOKUP(B149, MachineCategory!B:B, MachineCategory!A:A, "", 0, 1)
</f>
        <v>ffb8b2f3-3cf8-4250-9150-cc90a1905e4e</v>
      </c>
      <c r="G149" s="74" t="str">
        <f t="array" ref="G149">XLOOKUP(C149, MachineCategory!B:B, MachineCategory!A:A, "", 0, 1)
</f>
        <v>d5bc28e7-40a9-42ee-9622-58818a18020d</v>
      </c>
      <c r="H149" s="6"/>
    </row>
    <row r="150">
      <c r="A150" s="73" t="s">
        <v>599</v>
      </c>
      <c r="B150" s="73">
        <v>8107.0</v>
      </c>
      <c r="C150" s="73">
        <v>8118.0</v>
      </c>
      <c r="D150" s="73">
        <v>17.0</v>
      </c>
      <c r="E150" s="73"/>
      <c r="F150" s="74" t="str">
        <f t="array" ref="F150">XLOOKUP(B150, MachineCategory!B:B, MachineCategory!A:A, "", 0, 1)
</f>
        <v>ffb8b2f3-3cf8-4250-9150-cc90a1905e4e</v>
      </c>
      <c r="G150" s="74" t="str">
        <f t="array" ref="G150">XLOOKUP(C150, MachineCategory!B:B, MachineCategory!A:A, "", 0, 1)
</f>
        <v>140185fa-2b64-497c-af1e-352bbfd9135a</v>
      </c>
      <c r="H150" s="6"/>
    </row>
    <row r="151">
      <c r="A151" s="73" t="s">
        <v>599</v>
      </c>
      <c r="B151" s="73">
        <v>8107.0</v>
      </c>
      <c r="C151" s="73">
        <v>8119.0</v>
      </c>
      <c r="D151" s="73">
        <v>18.0</v>
      </c>
      <c r="E151" s="73"/>
      <c r="F151" s="74" t="str">
        <f t="array" ref="F151">XLOOKUP(B151, MachineCategory!B:B, MachineCategory!A:A, "", 0, 1)
</f>
        <v>ffb8b2f3-3cf8-4250-9150-cc90a1905e4e</v>
      </c>
      <c r="G151" s="74" t="str">
        <f t="array" ref="G151">XLOOKUP(C151, MachineCategory!B:B, MachineCategory!A:A, "", 0, 1)
</f>
        <v>e176af8a-453f-41b1-9ddd-1e64e0f6cf1d</v>
      </c>
      <c r="H151" s="6"/>
    </row>
    <row r="152">
      <c r="A152" s="73" t="s">
        <v>599</v>
      </c>
      <c r="B152" s="73">
        <v>8107.0</v>
      </c>
      <c r="C152" s="73">
        <v>8120.0</v>
      </c>
      <c r="D152" s="73">
        <v>19.0</v>
      </c>
      <c r="E152" s="73"/>
      <c r="F152" s="74" t="str">
        <f t="array" ref="F152">XLOOKUP(B152, MachineCategory!B:B, MachineCategory!A:A, "", 0, 1)
</f>
        <v>ffb8b2f3-3cf8-4250-9150-cc90a1905e4e</v>
      </c>
      <c r="G152" s="74" t="str">
        <f t="array" ref="G152">XLOOKUP(C152, MachineCategory!B:B, MachineCategory!A:A, "", 0, 1)
</f>
        <v>1c905a6d-47a6-48cc-b83e-6168bb1a56a5</v>
      </c>
      <c r="H152" s="6"/>
    </row>
    <row r="153">
      <c r="A153" s="73" t="s">
        <v>599</v>
      </c>
      <c r="B153" s="73">
        <v>8107.0</v>
      </c>
      <c r="C153" s="73">
        <v>8121.0</v>
      </c>
      <c r="D153" s="73">
        <v>20.0</v>
      </c>
      <c r="E153" s="73"/>
      <c r="F153" s="74" t="str">
        <f t="array" ref="F153">XLOOKUP(B153, MachineCategory!B:B, MachineCategory!A:A, "", 0, 1)
</f>
        <v>ffb8b2f3-3cf8-4250-9150-cc90a1905e4e</v>
      </c>
      <c r="G153" s="74" t="str">
        <f t="array" ref="G153">XLOOKUP(C153, MachineCategory!B:B, MachineCategory!A:A, "", 0, 1)
</f>
        <v>f6ca47d1-716d-4efc-90c7-6590364beb0b</v>
      </c>
      <c r="H153" s="6"/>
    </row>
    <row r="154">
      <c r="A154" s="73" t="s">
        <v>599</v>
      </c>
      <c r="B154" s="73">
        <v>8107.0</v>
      </c>
      <c r="C154" s="73">
        <v>8122.0</v>
      </c>
      <c r="D154" s="73">
        <v>21.0</v>
      </c>
      <c r="E154" s="73"/>
      <c r="F154" s="74" t="str">
        <f t="array" ref="F154">XLOOKUP(B154, MachineCategory!B:B, MachineCategory!A:A, "", 0, 1)
</f>
        <v>ffb8b2f3-3cf8-4250-9150-cc90a1905e4e</v>
      </c>
      <c r="G154" s="74" t="str">
        <f t="array" ref="G154">XLOOKUP(C154, MachineCategory!B:B, MachineCategory!A:A, "", 0, 1)
</f>
        <v>5a10cfda-38ce-4f84-9df4-0eb8f177187e</v>
      </c>
      <c r="H154" s="6"/>
    </row>
    <row r="155">
      <c r="A155" s="73" t="s">
        <v>599</v>
      </c>
      <c r="B155" s="73">
        <v>8107.0</v>
      </c>
      <c r="C155" s="73">
        <v>8123.0</v>
      </c>
      <c r="D155" s="73">
        <v>22.0</v>
      </c>
      <c r="E155" s="73"/>
      <c r="F155" s="74" t="str">
        <f t="array" ref="F155">XLOOKUP(B155, MachineCategory!B:B, MachineCategory!A:A, "", 0, 1)
</f>
        <v>ffb8b2f3-3cf8-4250-9150-cc90a1905e4e</v>
      </c>
      <c r="G155" s="74" t="str">
        <f t="array" ref="G155">XLOOKUP(C155, MachineCategory!B:B, MachineCategory!A:A, "", 0, 1)
</f>
        <v>2528786d-2ca3-4bbe-931f-90ebb0f641c3</v>
      </c>
      <c r="H155" s="6"/>
    </row>
    <row r="156">
      <c r="A156" s="73" t="s">
        <v>599</v>
      </c>
      <c r="B156" s="73">
        <v>8108.0</v>
      </c>
      <c r="C156" s="73">
        <v>8107.0</v>
      </c>
      <c r="D156" s="73">
        <v>1.0</v>
      </c>
      <c r="E156" s="74" t="b">
        <v>1</v>
      </c>
      <c r="F156" s="74" t="str">
        <f t="array" ref="F156">XLOOKUP(B156, MachineCategory!B:B, MachineCategory!A:A, "", 0, 1)
</f>
        <v>9b3df8f1-3ff2-4a96-9fd7-2a15af9c3447</v>
      </c>
      <c r="G156" s="74" t="str">
        <f t="array" ref="G156">XLOOKUP(C156, MachineCategory!B:B, MachineCategory!A:A, "", 0, 1)
</f>
        <v>ffb8b2f3-3cf8-4250-9150-cc90a1905e4e</v>
      </c>
      <c r="H156" s="6"/>
    </row>
    <row r="157">
      <c r="A157" s="73" t="s">
        <v>599</v>
      </c>
      <c r="B157" s="73">
        <v>8108.0</v>
      </c>
      <c r="C157" s="73">
        <v>8109.0</v>
      </c>
      <c r="D157" s="73">
        <v>2.0</v>
      </c>
      <c r="E157" s="73"/>
      <c r="F157" s="74" t="str">
        <f t="array" ref="F157">XLOOKUP(B157, MachineCategory!B:B, MachineCategory!A:A, "", 0, 1)
</f>
        <v>9b3df8f1-3ff2-4a96-9fd7-2a15af9c3447</v>
      </c>
      <c r="G157" s="74" t="str">
        <f t="array" ref="G157">XLOOKUP(C157, MachineCategory!B:B, MachineCategory!A:A, "", 0, 1)
</f>
        <v>fef261c7-268e-4c60-91d1-add2fdf5167d</v>
      </c>
      <c r="H157" s="6"/>
    </row>
    <row r="158">
      <c r="A158" s="73" t="s">
        <v>599</v>
      </c>
      <c r="B158" s="73">
        <v>8108.0</v>
      </c>
      <c r="C158" s="73">
        <v>8102.0</v>
      </c>
      <c r="D158" s="73">
        <v>3.0</v>
      </c>
      <c r="E158" s="73"/>
      <c r="F158" s="74" t="str">
        <f t="array" ref="F158">XLOOKUP(B158, MachineCategory!B:B, MachineCategory!A:A, "", 0, 1)
</f>
        <v>9b3df8f1-3ff2-4a96-9fd7-2a15af9c3447</v>
      </c>
      <c r="G158" s="74" t="str">
        <f t="array" ref="G158">XLOOKUP(C158, MachineCategory!B:B, MachineCategory!A:A, "", 0, 1)
</f>
        <v>5dbec723-4f9d-4c3d-8cde-45c9effadfb6</v>
      </c>
      <c r="H158" s="6"/>
    </row>
    <row r="159">
      <c r="A159" s="73" t="s">
        <v>599</v>
      </c>
      <c r="B159" s="73">
        <v>8108.0</v>
      </c>
      <c r="C159" s="73">
        <v>8101.0</v>
      </c>
      <c r="D159" s="73">
        <v>4.0</v>
      </c>
      <c r="E159" s="73"/>
      <c r="F159" s="74" t="str">
        <f t="array" ref="F159">XLOOKUP(B159, MachineCategory!B:B, MachineCategory!A:A, "", 0, 1)
</f>
        <v>9b3df8f1-3ff2-4a96-9fd7-2a15af9c3447</v>
      </c>
      <c r="G159" s="74" t="str">
        <f t="array" ref="G159">XLOOKUP(C159, MachineCategory!B:B, MachineCategory!A:A, "", 0, 1)
</f>
        <v>bb61317b-3745-4832-914c-8bcbaea69282</v>
      </c>
      <c r="H159" s="6"/>
    </row>
    <row r="160">
      <c r="A160" s="73" t="s">
        <v>599</v>
      </c>
      <c r="B160" s="73">
        <v>8108.0</v>
      </c>
      <c r="C160" s="73">
        <v>8110.0</v>
      </c>
      <c r="D160" s="73">
        <v>5.0</v>
      </c>
      <c r="E160" s="73"/>
      <c r="F160" s="74" t="str">
        <f t="array" ref="F160">XLOOKUP(B160, MachineCategory!B:B, MachineCategory!A:A, "", 0, 1)
</f>
        <v>9b3df8f1-3ff2-4a96-9fd7-2a15af9c3447</v>
      </c>
      <c r="G160" s="74" t="str">
        <f t="array" ref="G160">XLOOKUP(C160, MachineCategory!B:B, MachineCategory!A:A, "", 0, 1)
</f>
        <v>4abd084e-d156-4cb0-a902-f79dc6031e98</v>
      </c>
      <c r="H160" s="6"/>
    </row>
    <row r="161">
      <c r="A161" s="73" t="s">
        <v>599</v>
      </c>
      <c r="B161" s="73">
        <v>8108.0</v>
      </c>
      <c r="C161" s="73">
        <v>8103.0</v>
      </c>
      <c r="D161" s="73">
        <v>6.0</v>
      </c>
      <c r="E161" s="73"/>
      <c r="F161" s="74" t="str">
        <f t="array" ref="F161">XLOOKUP(B161, MachineCategory!B:B, MachineCategory!A:A, "", 0, 1)
</f>
        <v>9b3df8f1-3ff2-4a96-9fd7-2a15af9c3447</v>
      </c>
      <c r="G161" s="74" t="str">
        <f t="array" ref="G161">XLOOKUP(C161, MachineCategory!B:B, MachineCategory!A:A, "", 0, 1)
</f>
        <v>e78e2cc5-ca30-4762-a727-67f71a579637</v>
      </c>
      <c r="H161" s="6"/>
    </row>
    <row r="162">
      <c r="A162" s="73" t="s">
        <v>599</v>
      </c>
      <c r="B162" s="73">
        <v>8108.0</v>
      </c>
      <c r="C162" s="73">
        <v>8104.0</v>
      </c>
      <c r="D162" s="73">
        <v>7.0</v>
      </c>
      <c r="E162" s="73"/>
      <c r="F162" s="74" t="str">
        <f t="array" ref="F162">XLOOKUP(B162, MachineCategory!B:B, MachineCategory!A:A, "", 0, 1)
</f>
        <v>9b3df8f1-3ff2-4a96-9fd7-2a15af9c3447</v>
      </c>
      <c r="G162" s="74" t="str">
        <f t="array" ref="G162">XLOOKUP(C162, MachineCategory!B:B, MachineCategory!A:A, "", 0, 1)
</f>
        <v>502df72b-b47f-4863-8a72-29b9853d9afb</v>
      </c>
      <c r="H162" s="6"/>
    </row>
    <row r="163">
      <c r="A163" s="73" t="s">
        <v>599</v>
      </c>
      <c r="B163" s="73">
        <v>8108.0</v>
      </c>
      <c r="C163" s="73">
        <v>8114.0</v>
      </c>
      <c r="D163" s="73">
        <v>8.0</v>
      </c>
      <c r="E163" s="73"/>
      <c r="F163" s="74" t="str">
        <f t="array" ref="F163">XLOOKUP(B163, MachineCategory!B:B, MachineCategory!A:A, "", 0, 1)
</f>
        <v>9b3df8f1-3ff2-4a96-9fd7-2a15af9c3447</v>
      </c>
      <c r="G163" s="74" t="str">
        <f t="array" ref="G163">XLOOKUP(C163, MachineCategory!B:B, MachineCategory!A:A, "", 0, 1)
</f>
        <v>8922ba7e-3630-4a1a-b53b-c66a0970f1e5</v>
      </c>
      <c r="H163" s="6"/>
    </row>
    <row r="164">
      <c r="A164" s="73" t="s">
        <v>599</v>
      </c>
      <c r="B164" s="73">
        <v>8108.0</v>
      </c>
      <c r="C164" s="73">
        <v>8113.0</v>
      </c>
      <c r="D164" s="73">
        <v>9.0</v>
      </c>
      <c r="E164" s="73"/>
      <c r="F164" s="74" t="str">
        <f t="array" ref="F164">XLOOKUP(B164, MachineCategory!B:B, MachineCategory!A:A, "", 0, 1)
</f>
        <v>9b3df8f1-3ff2-4a96-9fd7-2a15af9c3447</v>
      </c>
      <c r="G164" s="74" t="str">
        <f t="array" ref="G164">XLOOKUP(C164, MachineCategory!B:B, MachineCategory!A:A, "", 0, 1)
</f>
        <v>644a6302-7a8b-412d-8c7b-da7b22e9b6f0</v>
      </c>
      <c r="H164" s="6"/>
    </row>
    <row r="165">
      <c r="A165" s="73" t="s">
        <v>599</v>
      </c>
      <c r="B165" s="73">
        <v>8108.0</v>
      </c>
      <c r="C165" s="73">
        <v>8115.0</v>
      </c>
      <c r="D165" s="73">
        <v>10.0</v>
      </c>
      <c r="E165" s="73"/>
      <c r="F165" s="74" t="str">
        <f t="array" ref="F165">XLOOKUP(B165, MachineCategory!B:B, MachineCategory!A:A, "", 0, 1)
</f>
        <v>9b3df8f1-3ff2-4a96-9fd7-2a15af9c3447</v>
      </c>
      <c r="G165" s="74" t="str">
        <f t="array" ref="G165">XLOOKUP(C165, MachineCategory!B:B, MachineCategory!A:A, "", 0, 1)
</f>
        <v>550fe141-f0d3-4146-9a03-ea306764179b</v>
      </c>
      <c r="H165" s="6"/>
    </row>
    <row r="166">
      <c r="A166" s="73" t="s">
        <v>599</v>
      </c>
      <c r="B166" s="73">
        <v>8108.0</v>
      </c>
      <c r="C166" s="73">
        <v>8116.0</v>
      </c>
      <c r="D166" s="73">
        <v>11.0</v>
      </c>
      <c r="E166" s="73"/>
      <c r="F166" s="74" t="str">
        <f t="array" ref="F166">XLOOKUP(B166, MachineCategory!B:B, MachineCategory!A:A, "", 0, 1)
</f>
        <v>9b3df8f1-3ff2-4a96-9fd7-2a15af9c3447</v>
      </c>
      <c r="G166" s="74" t="str">
        <f t="array" ref="G166">XLOOKUP(C166, MachineCategory!B:B, MachineCategory!A:A, "", 0, 1)
</f>
        <v>916f65c2-8091-487d-821d-7f0153985710</v>
      </c>
      <c r="H166" s="6"/>
    </row>
    <row r="167">
      <c r="A167" s="73" t="s">
        <v>599</v>
      </c>
      <c r="B167" s="73">
        <v>8108.0</v>
      </c>
      <c r="C167" s="73">
        <v>8111.0</v>
      </c>
      <c r="D167" s="73">
        <v>12.0</v>
      </c>
      <c r="E167" s="73"/>
      <c r="F167" s="74" t="str">
        <f t="array" ref="F167">XLOOKUP(B167, MachineCategory!B:B, MachineCategory!A:A, "", 0, 1)
</f>
        <v>9b3df8f1-3ff2-4a96-9fd7-2a15af9c3447</v>
      </c>
      <c r="G167" s="74" t="str">
        <f t="array" ref="G167">XLOOKUP(C167, MachineCategory!B:B, MachineCategory!A:A, "", 0, 1)
</f>
        <v>a2ff293b-117f-4794-b9af-fe7cefabcc7d</v>
      </c>
      <c r="H167" s="6"/>
    </row>
    <row r="168">
      <c r="A168" s="73" t="s">
        <v>599</v>
      </c>
      <c r="B168" s="73">
        <v>8108.0</v>
      </c>
      <c r="C168" s="73">
        <v>8112.0</v>
      </c>
      <c r="D168" s="73">
        <v>13.0</v>
      </c>
      <c r="E168" s="73"/>
      <c r="F168" s="74" t="str">
        <f t="array" ref="F168">XLOOKUP(B168, MachineCategory!B:B, MachineCategory!A:A, "", 0, 1)
</f>
        <v>9b3df8f1-3ff2-4a96-9fd7-2a15af9c3447</v>
      </c>
      <c r="G168" s="74" t="str">
        <f t="array" ref="G168">XLOOKUP(C168, MachineCategory!B:B, MachineCategory!A:A, "", 0, 1)
</f>
        <v>df8759e7-f23f-483f-b7e0-f7c835313421</v>
      </c>
      <c r="H168" s="6"/>
    </row>
    <row r="169">
      <c r="A169" s="73" t="s">
        <v>599</v>
      </c>
      <c r="B169" s="73">
        <v>8108.0</v>
      </c>
      <c r="C169" s="73">
        <v>8105.0</v>
      </c>
      <c r="D169" s="73">
        <v>14.0</v>
      </c>
      <c r="E169" s="73"/>
      <c r="F169" s="74" t="str">
        <f t="array" ref="F169">XLOOKUP(B169, MachineCategory!B:B, MachineCategory!A:A, "", 0, 1)
</f>
        <v>9b3df8f1-3ff2-4a96-9fd7-2a15af9c3447</v>
      </c>
      <c r="G169" s="74" t="str">
        <f t="array" ref="G169">XLOOKUP(C169, MachineCategory!B:B, MachineCategory!A:A, "", 0, 1)
</f>
        <v>0d3fe0e3-f9bc-424d-b58c-4c14cec8a5f9</v>
      </c>
      <c r="H169" s="6"/>
    </row>
    <row r="170">
      <c r="A170" s="73" t="s">
        <v>599</v>
      </c>
      <c r="B170" s="73">
        <v>8108.0</v>
      </c>
      <c r="C170" s="73">
        <v>8106.0</v>
      </c>
      <c r="D170" s="73">
        <v>15.0</v>
      </c>
      <c r="E170" s="73"/>
      <c r="F170" s="74" t="str">
        <f t="array" ref="F170">XLOOKUP(B170, MachineCategory!B:B, MachineCategory!A:A, "", 0, 1)
</f>
        <v>9b3df8f1-3ff2-4a96-9fd7-2a15af9c3447</v>
      </c>
      <c r="G170" s="74" t="str">
        <f t="array" ref="G170">XLOOKUP(C170, MachineCategory!B:B, MachineCategory!A:A, "", 0, 1)
</f>
        <v>4697840c-24c4-4b2a-a27a-c03bbe146337</v>
      </c>
      <c r="H170" s="6"/>
    </row>
    <row r="171">
      <c r="A171" s="73" t="s">
        <v>599</v>
      </c>
      <c r="B171" s="73">
        <v>8108.0</v>
      </c>
      <c r="C171" s="73">
        <v>8117.0</v>
      </c>
      <c r="D171" s="73">
        <v>16.0</v>
      </c>
      <c r="E171" s="73"/>
      <c r="F171" s="74" t="str">
        <f t="array" ref="F171">XLOOKUP(B171, MachineCategory!B:B, MachineCategory!A:A, "", 0, 1)
</f>
        <v>9b3df8f1-3ff2-4a96-9fd7-2a15af9c3447</v>
      </c>
      <c r="G171" s="74" t="str">
        <f t="array" ref="G171">XLOOKUP(C171, MachineCategory!B:B, MachineCategory!A:A, "", 0, 1)
</f>
        <v>d5bc28e7-40a9-42ee-9622-58818a18020d</v>
      </c>
      <c r="H171" s="6"/>
    </row>
    <row r="172">
      <c r="A172" s="73" t="s">
        <v>599</v>
      </c>
      <c r="B172" s="73">
        <v>8108.0</v>
      </c>
      <c r="C172" s="73">
        <v>8118.0</v>
      </c>
      <c r="D172" s="73">
        <v>17.0</v>
      </c>
      <c r="E172" s="73"/>
      <c r="F172" s="74" t="str">
        <f t="array" ref="F172">XLOOKUP(B172, MachineCategory!B:B, MachineCategory!A:A, "", 0, 1)
</f>
        <v>9b3df8f1-3ff2-4a96-9fd7-2a15af9c3447</v>
      </c>
      <c r="G172" s="74" t="str">
        <f t="array" ref="G172">XLOOKUP(C172, MachineCategory!B:B, MachineCategory!A:A, "", 0, 1)
</f>
        <v>140185fa-2b64-497c-af1e-352bbfd9135a</v>
      </c>
      <c r="H172" s="6"/>
    </row>
    <row r="173">
      <c r="A173" s="73" t="s">
        <v>599</v>
      </c>
      <c r="B173" s="73">
        <v>8108.0</v>
      </c>
      <c r="C173" s="73">
        <v>8120.0</v>
      </c>
      <c r="D173" s="73">
        <v>18.0</v>
      </c>
      <c r="E173" s="73"/>
      <c r="F173" s="74" t="str">
        <f t="array" ref="F173">XLOOKUP(B173, MachineCategory!B:B, MachineCategory!A:A, "", 0, 1)
</f>
        <v>9b3df8f1-3ff2-4a96-9fd7-2a15af9c3447</v>
      </c>
      <c r="G173" s="74" t="str">
        <f t="array" ref="G173">XLOOKUP(C173, MachineCategory!B:B, MachineCategory!A:A, "", 0, 1)
</f>
        <v>1c905a6d-47a6-48cc-b83e-6168bb1a56a5</v>
      </c>
      <c r="H173" s="6"/>
    </row>
    <row r="174">
      <c r="A174" s="73" t="s">
        <v>599</v>
      </c>
      <c r="B174" s="73">
        <v>8108.0</v>
      </c>
      <c r="C174" s="73">
        <v>8119.0</v>
      </c>
      <c r="D174" s="73">
        <v>19.0</v>
      </c>
      <c r="E174" s="73"/>
      <c r="F174" s="74" t="str">
        <f t="array" ref="F174">XLOOKUP(B174, MachineCategory!B:B, MachineCategory!A:A, "", 0, 1)
</f>
        <v>9b3df8f1-3ff2-4a96-9fd7-2a15af9c3447</v>
      </c>
      <c r="G174" s="74" t="str">
        <f t="array" ref="G174">XLOOKUP(C174, MachineCategory!B:B, MachineCategory!A:A, "", 0, 1)
</f>
        <v>e176af8a-453f-41b1-9ddd-1e64e0f6cf1d</v>
      </c>
      <c r="H174" s="6"/>
    </row>
    <row r="175">
      <c r="A175" s="73" t="s">
        <v>599</v>
      </c>
      <c r="B175" s="73">
        <v>8108.0</v>
      </c>
      <c r="C175" s="73">
        <v>8121.0</v>
      </c>
      <c r="D175" s="73">
        <v>20.0</v>
      </c>
      <c r="E175" s="73"/>
      <c r="F175" s="74" t="str">
        <f t="array" ref="F175">XLOOKUP(B175, MachineCategory!B:B, MachineCategory!A:A, "", 0, 1)
</f>
        <v>9b3df8f1-3ff2-4a96-9fd7-2a15af9c3447</v>
      </c>
      <c r="G175" s="74" t="str">
        <f t="array" ref="G175">XLOOKUP(C175, MachineCategory!B:B, MachineCategory!A:A, "", 0, 1)
</f>
        <v>f6ca47d1-716d-4efc-90c7-6590364beb0b</v>
      </c>
      <c r="H175" s="6"/>
    </row>
    <row r="176">
      <c r="A176" s="73" t="s">
        <v>599</v>
      </c>
      <c r="B176" s="73">
        <v>8108.0</v>
      </c>
      <c r="C176" s="73">
        <v>8122.0</v>
      </c>
      <c r="D176" s="73">
        <v>21.0</v>
      </c>
      <c r="E176" s="73"/>
      <c r="F176" s="74" t="str">
        <f t="array" ref="F176">XLOOKUP(B176, MachineCategory!B:B, MachineCategory!A:A, "", 0, 1)
</f>
        <v>9b3df8f1-3ff2-4a96-9fd7-2a15af9c3447</v>
      </c>
      <c r="G176" s="74" t="str">
        <f t="array" ref="G176">XLOOKUP(C176, MachineCategory!B:B, MachineCategory!A:A, "", 0, 1)
</f>
        <v>5a10cfda-38ce-4f84-9df4-0eb8f177187e</v>
      </c>
      <c r="H176" s="6"/>
    </row>
    <row r="177">
      <c r="A177" s="73" t="s">
        <v>599</v>
      </c>
      <c r="B177" s="73">
        <v>8108.0</v>
      </c>
      <c r="C177" s="73">
        <v>8123.0</v>
      </c>
      <c r="D177" s="73">
        <v>22.0</v>
      </c>
      <c r="E177" s="73"/>
      <c r="F177" s="74" t="str">
        <f t="array" ref="F177">XLOOKUP(B177, MachineCategory!B:B, MachineCategory!A:A, "", 0, 1)
</f>
        <v>9b3df8f1-3ff2-4a96-9fd7-2a15af9c3447</v>
      </c>
      <c r="G177" s="74" t="str">
        <f t="array" ref="G177">XLOOKUP(C177, MachineCategory!B:B, MachineCategory!A:A, "", 0, 1)
</f>
        <v>2528786d-2ca3-4bbe-931f-90ebb0f641c3</v>
      </c>
      <c r="H177" s="6"/>
    </row>
    <row r="178">
      <c r="A178" s="73" t="s">
        <v>599</v>
      </c>
      <c r="B178" s="73">
        <v>8109.0</v>
      </c>
      <c r="C178" s="73">
        <v>8110.0</v>
      </c>
      <c r="D178" s="73">
        <v>1.0</v>
      </c>
      <c r="E178" s="74" t="b">
        <v>1</v>
      </c>
      <c r="F178" s="74" t="str">
        <f t="array" ref="F178">XLOOKUP(B178, MachineCategory!B:B, MachineCategory!A:A, "", 0, 1)
</f>
        <v>fef261c7-268e-4c60-91d1-add2fdf5167d</v>
      </c>
      <c r="G178" s="74" t="str">
        <f t="array" ref="G178">XLOOKUP(C178, MachineCategory!B:B, MachineCategory!A:A, "", 0, 1)
</f>
        <v>4abd084e-d156-4cb0-a902-f79dc6031e98</v>
      </c>
      <c r="H178" s="6"/>
    </row>
    <row r="179">
      <c r="A179" s="73" t="s">
        <v>599</v>
      </c>
      <c r="B179" s="73">
        <v>8109.0</v>
      </c>
      <c r="C179" s="73">
        <v>8108.0</v>
      </c>
      <c r="D179" s="73">
        <v>2.0</v>
      </c>
      <c r="E179" s="73"/>
      <c r="F179" s="74" t="str">
        <f t="array" ref="F179">XLOOKUP(B179, MachineCategory!B:B, MachineCategory!A:A, "", 0, 1)
</f>
        <v>fef261c7-268e-4c60-91d1-add2fdf5167d</v>
      </c>
      <c r="G179" s="74" t="str">
        <f t="array" ref="G179">XLOOKUP(C179, MachineCategory!B:B, MachineCategory!A:A, "", 0, 1)
</f>
        <v>9b3df8f1-3ff2-4a96-9fd7-2a15af9c3447</v>
      </c>
      <c r="H179" s="6"/>
    </row>
    <row r="180">
      <c r="A180" s="73" t="s">
        <v>599</v>
      </c>
      <c r="B180" s="73">
        <v>8109.0</v>
      </c>
      <c r="C180" s="73">
        <v>8107.0</v>
      </c>
      <c r="D180" s="73">
        <v>3.0</v>
      </c>
      <c r="E180" s="73"/>
      <c r="F180" s="74" t="str">
        <f t="array" ref="F180">XLOOKUP(B180, MachineCategory!B:B, MachineCategory!A:A, "", 0, 1)
</f>
        <v>fef261c7-268e-4c60-91d1-add2fdf5167d</v>
      </c>
      <c r="G180" s="74" t="str">
        <f t="array" ref="G180">XLOOKUP(C180, MachineCategory!B:B, MachineCategory!A:A, "", 0, 1)
</f>
        <v>ffb8b2f3-3cf8-4250-9150-cc90a1905e4e</v>
      </c>
      <c r="H180" s="6"/>
    </row>
    <row r="181">
      <c r="A181" s="73" t="s">
        <v>599</v>
      </c>
      <c r="B181" s="73">
        <v>8109.0</v>
      </c>
      <c r="C181" s="73">
        <v>8103.0</v>
      </c>
      <c r="D181" s="73">
        <v>4.0</v>
      </c>
      <c r="E181" s="73"/>
      <c r="F181" s="74" t="str">
        <f t="array" ref="F181">XLOOKUP(B181, MachineCategory!B:B, MachineCategory!A:A, "", 0, 1)
</f>
        <v>fef261c7-268e-4c60-91d1-add2fdf5167d</v>
      </c>
      <c r="G181" s="74" t="str">
        <f t="array" ref="G181">XLOOKUP(C181, MachineCategory!B:B, MachineCategory!A:A, "", 0, 1)
</f>
        <v>e78e2cc5-ca30-4762-a727-67f71a579637</v>
      </c>
      <c r="H181" s="6"/>
    </row>
    <row r="182">
      <c r="A182" s="73" t="s">
        <v>599</v>
      </c>
      <c r="B182" s="73">
        <v>8109.0</v>
      </c>
      <c r="C182" s="73">
        <v>8104.0</v>
      </c>
      <c r="D182" s="73">
        <v>5.0</v>
      </c>
      <c r="E182" s="73"/>
      <c r="F182" s="74" t="str">
        <f t="array" ref="F182">XLOOKUP(B182, MachineCategory!B:B, MachineCategory!A:A, "", 0, 1)
</f>
        <v>fef261c7-268e-4c60-91d1-add2fdf5167d</v>
      </c>
      <c r="G182" s="74" t="str">
        <f t="array" ref="G182">XLOOKUP(C182, MachineCategory!B:B, MachineCategory!A:A, "", 0, 1)
</f>
        <v>502df72b-b47f-4863-8a72-29b9853d9afb</v>
      </c>
      <c r="H182" s="6"/>
    </row>
    <row r="183">
      <c r="A183" s="73" t="s">
        <v>599</v>
      </c>
      <c r="B183" s="73">
        <v>8109.0</v>
      </c>
      <c r="C183" s="73">
        <v>8102.0</v>
      </c>
      <c r="D183" s="73">
        <v>6.0</v>
      </c>
      <c r="E183" s="73"/>
      <c r="F183" s="74" t="str">
        <f t="array" ref="F183">XLOOKUP(B183, MachineCategory!B:B, MachineCategory!A:A, "", 0, 1)
</f>
        <v>fef261c7-268e-4c60-91d1-add2fdf5167d</v>
      </c>
      <c r="G183" s="74" t="str">
        <f t="array" ref="G183">XLOOKUP(C183, MachineCategory!B:B, MachineCategory!A:A, "", 0, 1)
</f>
        <v>5dbec723-4f9d-4c3d-8cde-45c9effadfb6</v>
      </c>
      <c r="H183" s="6"/>
    </row>
    <row r="184">
      <c r="A184" s="73" t="s">
        <v>599</v>
      </c>
      <c r="B184" s="73">
        <v>8109.0</v>
      </c>
      <c r="C184" s="73">
        <v>8101.0</v>
      </c>
      <c r="D184" s="73">
        <v>7.0</v>
      </c>
      <c r="E184" s="73"/>
      <c r="F184" s="74" t="str">
        <f t="array" ref="F184">XLOOKUP(B184, MachineCategory!B:B, MachineCategory!A:A, "", 0, 1)
</f>
        <v>fef261c7-268e-4c60-91d1-add2fdf5167d</v>
      </c>
      <c r="G184" s="74" t="str">
        <f t="array" ref="G184">XLOOKUP(C184, MachineCategory!B:B, MachineCategory!A:A, "", 0, 1)
</f>
        <v>bb61317b-3745-4832-914c-8bcbaea69282</v>
      </c>
      <c r="H184" s="6"/>
    </row>
    <row r="185">
      <c r="A185" s="73" t="s">
        <v>599</v>
      </c>
      <c r="B185" s="73">
        <v>8109.0</v>
      </c>
      <c r="C185" s="73">
        <v>8115.0</v>
      </c>
      <c r="D185" s="73">
        <v>8.0</v>
      </c>
      <c r="E185" s="73"/>
      <c r="F185" s="74" t="str">
        <f t="array" ref="F185">XLOOKUP(B185, MachineCategory!B:B, MachineCategory!A:A, "", 0, 1)
</f>
        <v>fef261c7-268e-4c60-91d1-add2fdf5167d</v>
      </c>
      <c r="G185" s="74" t="str">
        <f t="array" ref="G185">XLOOKUP(C185, MachineCategory!B:B, MachineCategory!A:A, "", 0, 1)
</f>
        <v>550fe141-f0d3-4146-9a03-ea306764179b</v>
      </c>
      <c r="H185" s="6"/>
    </row>
    <row r="186">
      <c r="A186" s="73" t="s">
        <v>599</v>
      </c>
      <c r="B186" s="73">
        <v>8109.0</v>
      </c>
      <c r="C186" s="73">
        <v>8114.0</v>
      </c>
      <c r="D186" s="73">
        <v>9.0</v>
      </c>
      <c r="E186" s="73"/>
      <c r="F186" s="74" t="str">
        <f t="array" ref="F186">XLOOKUP(B186, MachineCategory!B:B, MachineCategory!A:A, "", 0, 1)
</f>
        <v>fef261c7-268e-4c60-91d1-add2fdf5167d</v>
      </c>
      <c r="G186" s="74" t="str">
        <f t="array" ref="G186">XLOOKUP(C186, MachineCategory!B:B, MachineCategory!A:A, "", 0, 1)
</f>
        <v>8922ba7e-3630-4a1a-b53b-c66a0970f1e5</v>
      </c>
      <c r="H186" s="6"/>
    </row>
    <row r="187">
      <c r="A187" s="73" t="s">
        <v>599</v>
      </c>
      <c r="B187" s="73">
        <v>8109.0</v>
      </c>
      <c r="C187" s="73">
        <v>8116.0</v>
      </c>
      <c r="D187" s="73">
        <v>10.0</v>
      </c>
      <c r="E187" s="73"/>
      <c r="F187" s="74" t="str">
        <f t="array" ref="F187">XLOOKUP(B187, MachineCategory!B:B, MachineCategory!A:A, "", 0, 1)
</f>
        <v>fef261c7-268e-4c60-91d1-add2fdf5167d</v>
      </c>
      <c r="G187" s="74" t="str">
        <f t="array" ref="G187">XLOOKUP(C187, MachineCategory!B:B, MachineCategory!A:A, "", 0, 1)
</f>
        <v>916f65c2-8091-487d-821d-7f0153985710</v>
      </c>
      <c r="H187" s="6"/>
    </row>
    <row r="188">
      <c r="A188" s="73" t="s">
        <v>599</v>
      </c>
      <c r="B188" s="73">
        <v>8109.0</v>
      </c>
      <c r="C188" s="73">
        <v>8113.0</v>
      </c>
      <c r="D188" s="73">
        <v>11.0</v>
      </c>
      <c r="E188" s="73"/>
      <c r="F188" s="74" t="str">
        <f t="array" ref="F188">XLOOKUP(B188, MachineCategory!B:B, MachineCategory!A:A, "", 0, 1)
</f>
        <v>fef261c7-268e-4c60-91d1-add2fdf5167d</v>
      </c>
      <c r="G188" s="74" t="str">
        <f t="array" ref="G188">XLOOKUP(C188, MachineCategory!B:B, MachineCategory!A:A, "", 0, 1)
</f>
        <v>644a6302-7a8b-412d-8c7b-da7b22e9b6f0</v>
      </c>
      <c r="H188" s="6"/>
    </row>
    <row r="189">
      <c r="A189" s="73" t="s">
        <v>599</v>
      </c>
      <c r="B189" s="73">
        <v>8109.0</v>
      </c>
      <c r="C189" s="73">
        <v>8111.0</v>
      </c>
      <c r="D189" s="73">
        <v>12.0</v>
      </c>
      <c r="E189" s="73"/>
      <c r="F189" s="74" t="str">
        <f t="array" ref="F189">XLOOKUP(B189, MachineCategory!B:B, MachineCategory!A:A, "", 0, 1)
</f>
        <v>fef261c7-268e-4c60-91d1-add2fdf5167d</v>
      </c>
      <c r="G189" s="74" t="str">
        <f t="array" ref="G189">XLOOKUP(C189, MachineCategory!B:B, MachineCategory!A:A, "", 0, 1)
</f>
        <v>a2ff293b-117f-4794-b9af-fe7cefabcc7d</v>
      </c>
      <c r="H189" s="6"/>
    </row>
    <row r="190">
      <c r="A190" s="73" t="s">
        <v>599</v>
      </c>
      <c r="B190" s="73">
        <v>8109.0</v>
      </c>
      <c r="C190" s="73">
        <v>8112.0</v>
      </c>
      <c r="D190" s="73">
        <v>13.0</v>
      </c>
      <c r="E190" s="73"/>
      <c r="F190" s="74" t="str">
        <f t="array" ref="F190">XLOOKUP(B190, MachineCategory!B:B, MachineCategory!A:A, "", 0, 1)
</f>
        <v>fef261c7-268e-4c60-91d1-add2fdf5167d</v>
      </c>
      <c r="G190" s="74" t="str">
        <f t="array" ref="G190">XLOOKUP(C190, MachineCategory!B:B, MachineCategory!A:A, "", 0, 1)
</f>
        <v>df8759e7-f23f-483f-b7e0-f7c835313421</v>
      </c>
      <c r="H190" s="6"/>
    </row>
    <row r="191">
      <c r="A191" s="73" t="s">
        <v>599</v>
      </c>
      <c r="B191" s="73">
        <v>8109.0</v>
      </c>
      <c r="C191" s="73">
        <v>8105.0</v>
      </c>
      <c r="D191" s="73">
        <v>14.0</v>
      </c>
      <c r="E191" s="73"/>
      <c r="F191" s="74" t="str">
        <f t="array" ref="F191">XLOOKUP(B191, MachineCategory!B:B, MachineCategory!A:A, "", 0, 1)
</f>
        <v>fef261c7-268e-4c60-91d1-add2fdf5167d</v>
      </c>
      <c r="G191" s="74" t="str">
        <f t="array" ref="G191">XLOOKUP(C191, MachineCategory!B:B, MachineCategory!A:A, "", 0, 1)
</f>
        <v>0d3fe0e3-f9bc-424d-b58c-4c14cec8a5f9</v>
      </c>
      <c r="H191" s="6"/>
    </row>
    <row r="192">
      <c r="A192" s="73" t="s">
        <v>599</v>
      </c>
      <c r="B192" s="73">
        <v>8109.0</v>
      </c>
      <c r="C192" s="73">
        <v>8106.0</v>
      </c>
      <c r="D192" s="73">
        <v>15.0</v>
      </c>
      <c r="E192" s="73"/>
      <c r="F192" s="74" t="str">
        <f t="array" ref="F192">XLOOKUP(B192, MachineCategory!B:B, MachineCategory!A:A, "", 0, 1)
</f>
        <v>fef261c7-268e-4c60-91d1-add2fdf5167d</v>
      </c>
      <c r="G192" s="74" t="str">
        <f t="array" ref="G192">XLOOKUP(C192, MachineCategory!B:B, MachineCategory!A:A, "", 0, 1)
</f>
        <v>4697840c-24c4-4b2a-a27a-c03bbe146337</v>
      </c>
      <c r="H192" s="6"/>
    </row>
    <row r="193">
      <c r="A193" s="73" t="s">
        <v>599</v>
      </c>
      <c r="B193" s="73">
        <v>8109.0</v>
      </c>
      <c r="C193" s="73">
        <v>8117.0</v>
      </c>
      <c r="D193" s="73">
        <v>16.0</v>
      </c>
      <c r="E193" s="73"/>
      <c r="F193" s="74" t="str">
        <f t="array" ref="F193">XLOOKUP(B193, MachineCategory!B:B, MachineCategory!A:A, "", 0, 1)
</f>
        <v>fef261c7-268e-4c60-91d1-add2fdf5167d</v>
      </c>
      <c r="G193" s="74" t="str">
        <f t="array" ref="G193">XLOOKUP(C193, MachineCategory!B:B, MachineCategory!A:A, "", 0, 1)
</f>
        <v>d5bc28e7-40a9-42ee-9622-58818a18020d</v>
      </c>
      <c r="H193" s="6"/>
    </row>
    <row r="194">
      <c r="A194" s="73" t="s">
        <v>599</v>
      </c>
      <c r="B194" s="73">
        <v>8109.0</v>
      </c>
      <c r="C194" s="73">
        <v>8118.0</v>
      </c>
      <c r="D194" s="73">
        <v>17.0</v>
      </c>
      <c r="E194" s="73"/>
      <c r="F194" s="74" t="str">
        <f t="array" ref="F194">XLOOKUP(B194, MachineCategory!B:B, MachineCategory!A:A, "", 0, 1)
</f>
        <v>fef261c7-268e-4c60-91d1-add2fdf5167d</v>
      </c>
      <c r="G194" s="74" t="str">
        <f t="array" ref="G194">XLOOKUP(C194, MachineCategory!B:B, MachineCategory!A:A, "", 0, 1)
</f>
        <v>140185fa-2b64-497c-af1e-352bbfd9135a</v>
      </c>
      <c r="H194" s="6"/>
    </row>
    <row r="195">
      <c r="A195" s="73" t="s">
        <v>599</v>
      </c>
      <c r="B195" s="73">
        <v>8109.0</v>
      </c>
      <c r="C195" s="73">
        <v>8121.0</v>
      </c>
      <c r="D195" s="73">
        <v>18.0</v>
      </c>
      <c r="E195" s="73"/>
      <c r="F195" s="74" t="str">
        <f t="array" ref="F195">XLOOKUP(B195, MachineCategory!B:B, MachineCategory!A:A, "", 0, 1)
</f>
        <v>fef261c7-268e-4c60-91d1-add2fdf5167d</v>
      </c>
      <c r="G195" s="74" t="str">
        <f t="array" ref="G195">XLOOKUP(C195, MachineCategory!B:B, MachineCategory!A:A, "", 0, 1)
</f>
        <v>f6ca47d1-716d-4efc-90c7-6590364beb0b</v>
      </c>
      <c r="H195" s="6"/>
    </row>
    <row r="196">
      <c r="A196" s="73" t="s">
        <v>599</v>
      </c>
      <c r="B196" s="73">
        <v>8109.0</v>
      </c>
      <c r="C196" s="73">
        <v>8120.0</v>
      </c>
      <c r="D196" s="73">
        <v>19.0</v>
      </c>
      <c r="E196" s="73"/>
      <c r="F196" s="74" t="str">
        <f t="array" ref="F196">XLOOKUP(B196, MachineCategory!B:B, MachineCategory!A:A, "", 0, 1)
</f>
        <v>fef261c7-268e-4c60-91d1-add2fdf5167d</v>
      </c>
      <c r="G196" s="74" t="str">
        <f t="array" ref="G196">XLOOKUP(C196, MachineCategory!B:B, MachineCategory!A:A, "", 0, 1)
</f>
        <v>1c905a6d-47a6-48cc-b83e-6168bb1a56a5</v>
      </c>
      <c r="H196" s="6"/>
    </row>
    <row r="197">
      <c r="A197" s="73" t="s">
        <v>599</v>
      </c>
      <c r="B197" s="73">
        <v>8109.0</v>
      </c>
      <c r="C197" s="73">
        <v>8122.0</v>
      </c>
      <c r="D197" s="73">
        <v>20.0</v>
      </c>
      <c r="E197" s="73"/>
      <c r="F197" s="74" t="str">
        <f t="array" ref="F197">XLOOKUP(B197, MachineCategory!B:B, MachineCategory!A:A, "", 0, 1)
</f>
        <v>fef261c7-268e-4c60-91d1-add2fdf5167d</v>
      </c>
      <c r="G197" s="74" t="str">
        <f t="array" ref="G197">XLOOKUP(C197, MachineCategory!B:B, MachineCategory!A:A, "", 0, 1)
</f>
        <v>5a10cfda-38ce-4f84-9df4-0eb8f177187e</v>
      </c>
      <c r="H197" s="6"/>
    </row>
    <row r="198">
      <c r="A198" s="73" t="s">
        <v>599</v>
      </c>
      <c r="B198" s="73">
        <v>8109.0</v>
      </c>
      <c r="C198" s="73">
        <v>8119.0</v>
      </c>
      <c r="D198" s="73">
        <v>21.0</v>
      </c>
      <c r="E198" s="73"/>
      <c r="F198" s="74" t="str">
        <f t="array" ref="F198">XLOOKUP(B198, MachineCategory!B:B, MachineCategory!A:A, "", 0, 1)
</f>
        <v>fef261c7-268e-4c60-91d1-add2fdf5167d</v>
      </c>
      <c r="G198" s="74" t="str">
        <f t="array" ref="G198">XLOOKUP(C198, MachineCategory!B:B, MachineCategory!A:A, "", 0, 1)
</f>
        <v>e176af8a-453f-41b1-9ddd-1e64e0f6cf1d</v>
      </c>
      <c r="H198" s="6"/>
    </row>
    <row r="199">
      <c r="A199" s="73" t="s">
        <v>599</v>
      </c>
      <c r="B199" s="73">
        <v>8109.0</v>
      </c>
      <c r="C199" s="73">
        <v>8123.0</v>
      </c>
      <c r="D199" s="73">
        <v>22.0</v>
      </c>
      <c r="E199" s="73"/>
      <c r="F199" s="74" t="str">
        <f t="array" ref="F199">XLOOKUP(B199, MachineCategory!B:B, MachineCategory!A:A, "", 0, 1)
</f>
        <v>fef261c7-268e-4c60-91d1-add2fdf5167d</v>
      </c>
      <c r="G199" s="74" t="str">
        <f t="array" ref="G199">XLOOKUP(C199, MachineCategory!B:B, MachineCategory!A:A, "", 0, 1)
</f>
        <v>2528786d-2ca3-4bbe-931f-90ebb0f641c3</v>
      </c>
      <c r="H199" s="6"/>
    </row>
    <row r="200">
      <c r="A200" s="73" t="s">
        <v>599</v>
      </c>
      <c r="B200" s="73">
        <v>8110.0</v>
      </c>
      <c r="C200" s="73">
        <v>8109.0</v>
      </c>
      <c r="D200" s="73">
        <v>1.0</v>
      </c>
      <c r="E200" s="74" t="b">
        <v>1</v>
      </c>
      <c r="F200" s="74" t="str">
        <f t="array" ref="F200">XLOOKUP(B200, MachineCategory!B:B, MachineCategory!A:A, "", 0, 1)
</f>
        <v>4abd084e-d156-4cb0-a902-f79dc6031e98</v>
      </c>
      <c r="G200" s="74" t="str">
        <f t="array" ref="G200">XLOOKUP(C200, MachineCategory!B:B, MachineCategory!A:A, "", 0, 1)
</f>
        <v>fef261c7-268e-4c60-91d1-add2fdf5167d</v>
      </c>
      <c r="H200" s="6"/>
    </row>
    <row r="201">
      <c r="A201" s="73" t="s">
        <v>599</v>
      </c>
      <c r="B201" s="73">
        <v>8110.0</v>
      </c>
      <c r="C201" s="73">
        <v>8111.0</v>
      </c>
      <c r="D201" s="73">
        <v>2.0</v>
      </c>
      <c r="E201" s="73"/>
      <c r="F201" s="74" t="str">
        <f t="array" ref="F201">XLOOKUP(B201, MachineCategory!B:B, MachineCategory!A:A, "", 0, 1)
</f>
        <v>4abd084e-d156-4cb0-a902-f79dc6031e98</v>
      </c>
      <c r="G201" s="74" t="str">
        <f t="array" ref="G201">XLOOKUP(C201, MachineCategory!B:B, MachineCategory!A:A, "", 0, 1)
</f>
        <v>a2ff293b-117f-4794-b9af-fe7cefabcc7d</v>
      </c>
      <c r="H201" s="6"/>
    </row>
    <row r="202">
      <c r="A202" s="73" t="s">
        <v>599</v>
      </c>
      <c r="B202" s="73">
        <v>8110.0</v>
      </c>
      <c r="C202" s="73">
        <v>8104.0</v>
      </c>
      <c r="D202" s="73">
        <v>3.0</v>
      </c>
      <c r="E202" s="73"/>
      <c r="F202" s="74" t="str">
        <f t="array" ref="F202">XLOOKUP(B202, MachineCategory!B:B, MachineCategory!A:A, "", 0, 1)
</f>
        <v>4abd084e-d156-4cb0-a902-f79dc6031e98</v>
      </c>
      <c r="G202" s="74" t="str">
        <f t="array" ref="G202">XLOOKUP(C202, MachineCategory!B:B, MachineCategory!A:A, "", 0, 1)
</f>
        <v>502df72b-b47f-4863-8a72-29b9853d9afb</v>
      </c>
      <c r="H202" s="6"/>
    </row>
    <row r="203">
      <c r="A203" s="73" t="s">
        <v>599</v>
      </c>
      <c r="B203" s="73">
        <v>8110.0</v>
      </c>
      <c r="C203" s="73">
        <v>8105.0</v>
      </c>
      <c r="D203" s="73">
        <v>4.0</v>
      </c>
      <c r="E203" s="73"/>
      <c r="F203" s="74" t="str">
        <f t="array" ref="F203">XLOOKUP(B203, MachineCategory!B:B, MachineCategory!A:A, "", 0, 1)
</f>
        <v>4abd084e-d156-4cb0-a902-f79dc6031e98</v>
      </c>
      <c r="G203" s="74" t="str">
        <f t="array" ref="G203">XLOOKUP(C203, MachineCategory!B:B, MachineCategory!A:A, "", 0, 1)
</f>
        <v>0d3fe0e3-f9bc-424d-b58c-4c14cec8a5f9</v>
      </c>
      <c r="H203" s="6"/>
    </row>
    <row r="204">
      <c r="A204" s="73" t="s">
        <v>599</v>
      </c>
      <c r="B204" s="73">
        <v>8110.0</v>
      </c>
      <c r="C204" s="73">
        <v>8103.0</v>
      </c>
      <c r="D204" s="73">
        <v>5.0</v>
      </c>
      <c r="E204" s="73"/>
      <c r="F204" s="74" t="str">
        <f t="array" ref="F204">XLOOKUP(B204, MachineCategory!B:B, MachineCategory!A:A, "", 0, 1)
</f>
        <v>4abd084e-d156-4cb0-a902-f79dc6031e98</v>
      </c>
      <c r="G204" s="74" t="str">
        <f t="array" ref="G204">XLOOKUP(C204, MachineCategory!B:B, MachineCategory!A:A, "", 0, 1)
</f>
        <v>e78e2cc5-ca30-4762-a727-67f71a579637</v>
      </c>
      <c r="H204" s="6"/>
    </row>
    <row r="205">
      <c r="A205" s="73" t="s">
        <v>599</v>
      </c>
      <c r="B205" s="73">
        <v>8110.0</v>
      </c>
      <c r="C205" s="73">
        <v>8112.0</v>
      </c>
      <c r="D205" s="73">
        <v>6.0</v>
      </c>
      <c r="E205" s="73"/>
      <c r="F205" s="74" t="str">
        <f t="array" ref="F205">XLOOKUP(B205, MachineCategory!B:B, MachineCategory!A:A, "", 0, 1)
</f>
        <v>4abd084e-d156-4cb0-a902-f79dc6031e98</v>
      </c>
      <c r="G205" s="74" t="str">
        <f t="array" ref="G205">XLOOKUP(C205, MachineCategory!B:B, MachineCategory!A:A, "", 0, 1)
</f>
        <v>df8759e7-f23f-483f-b7e0-f7c835313421</v>
      </c>
      <c r="H205" s="6"/>
    </row>
    <row r="206">
      <c r="A206" s="73" t="s">
        <v>599</v>
      </c>
      <c r="B206" s="73">
        <v>8110.0</v>
      </c>
      <c r="C206" s="73">
        <v>8108.0</v>
      </c>
      <c r="D206" s="73">
        <v>7.0</v>
      </c>
      <c r="E206" s="73"/>
      <c r="F206" s="74" t="str">
        <f t="array" ref="F206">XLOOKUP(B206, MachineCategory!B:B, MachineCategory!A:A, "", 0, 1)
</f>
        <v>4abd084e-d156-4cb0-a902-f79dc6031e98</v>
      </c>
      <c r="G206" s="74" t="str">
        <f t="array" ref="G206">XLOOKUP(C206, MachineCategory!B:B, MachineCategory!A:A, "", 0, 1)
</f>
        <v>9b3df8f1-3ff2-4a96-9fd7-2a15af9c3447</v>
      </c>
      <c r="H206" s="6"/>
    </row>
    <row r="207">
      <c r="A207" s="73" t="s">
        <v>599</v>
      </c>
      <c r="B207" s="73">
        <v>8110.0</v>
      </c>
      <c r="C207" s="73">
        <v>8107.0</v>
      </c>
      <c r="D207" s="73">
        <v>8.0</v>
      </c>
      <c r="E207" s="73"/>
      <c r="F207" s="74" t="str">
        <f t="array" ref="F207">XLOOKUP(B207, MachineCategory!B:B, MachineCategory!A:A, "", 0, 1)
</f>
        <v>4abd084e-d156-4cb0-a902-f79dc6031e98</v>
      </c>
      <c r="G207" s="74" t="str">
        <f t="array" ref="G207">XLOOKUP(C207, MachineCategory!B:B, MachineCategory!A:A, "", 0, 1)
</f>
        <v>ffb8b2f3-3cf8-4250-9150-cc90a1905e4e</v>
      </c>
      <c r="H207" s="6"/>
    </row>
    <row r="208">
      <c r="A208" s="73" t="s">
        <v>599</v>
      </c>
      <c r="B208" s="73">
        <v>8110.0</v>
      </c>
      <c r="C208" s="73">
        <v>8106.0</v>
      </c>
      <c r="D208" s="73">
        <v>9.0</v>
      </c>
      <c r="E208" s="73"/>
      <c r="F208" s="74" t="str">
        <f t="array" ref="F208">XLOOKUP(B208, MachineCategory!B:B, MachineCategory!A:A, "", 0, 1)
</f>
        <v>4abd084e-d156-4cb0-a902-f79dc6031e98</v>
      </c>
      <c r="G208" s="74" t="str">
        <f t="array" ref="G208">XLOOKUP(C208, MachineCategory!B:B, MachineCategory!A:A, "", 0, 1)
</f>
        <v>4697840c-24c4-4b2a-a27a-c03bbe146337</v>
      </c>
      <c r="H208" s="6"/>
    </row>
    <row r="209">
      <c r="A209" s="73" t="s">
        <v>599</v>
      </c>
      <c r="B209" s="73">
        <v>8110.0</v>
      </c>
      <c r="C209" s="73">
        <v>8116.0</v>
      </c>
      <c r="D209" s="73">
        <v>10.0</v>
      </c>
      <c r="E209" s="73"/>
      <c r="F209" s="74" t="str">
        <f t="array" ref="F209">XLOOKUP(B209, MachineCategory!B:B, MachineCategory!A:A, "", 0, 1)
</f>
        <v>4abd084e-d156-4cb0-a902-f79dc6031e98</v>
      </c>
      <c r="G209" s="74" t="str">
        <f t="array" ref="G209">XLOOKUP(C209, MachineCategory!B:B, MachineCategory!A:A, "", 0, 1)
</f>
        <v>916f65c2-8091-487d-821d-7f0153985710</v>
      </c>
      <c r="H209" s="6"/>
    </row>
    <row r="210">
      <c r="A210" s="73" t="s">
        <v>599</v>
      </c>
      <c r="B210" s="73">
        <v>8110.0</v>
      </c>
      <c r="C210" s="73">
        <v>8117.0</v>
      </c>
      <c r="D210" s="73">
        <v>11.0</v>
      </c>
      <c r="E210" s="73"/>
      <c r="F210" s="74" t="str">
        <f t="array" ref="F210">XLOOKUP(B210, MachineCategory!B:B, MachineCategory!A:A, "", 0, 1)
</f>
        <v>4abd084e-d156-4cb0-a902-f79dc6031e98</v>
      </c>
      <c r="G210" s="74" t="str">
        <f t="array" ref="G210">XLOOKUP(C210, MachineCategory!B:B, MachineCategory!A:A, "", 0, 1)
</f>
        <v>d5bc28e7-40a9-42ee-9622-58818a18020d</v>
      </c>
      <c r="H210" s="6"/>
    </row>
    <row r="211">
      <c r="A211" s="73" t="s">
        <v>599</v>
      </c>
      <c r="B211" s="73">
        <v>8110.0</v>
      </c>
      <c r="C211" s="73">
        <v>8115.0</v>
      </c>
      <c r="D211" s="73">
        <v>12.0</v>
      </c>
      <c r="E211" s="73"/>
      <c r="F211" s="74" t="str">
        <f t="array" ref="F211">XLOOKUP(B211, MachineCategory!B:B, MachineCategory!A:A, "", 0, 1)
</f>
        <v>4abd084e-d156-4cb0-a902-f79dc6031e98</v>
      </c>
      <c r="G211" s="74" t="str">
        <f t="array" ref="G211">XLOOKUP(C211, MachineCategory!B:B, MachineCategory!A:A, "", 0, 1)
</f>
        <v>550fe141-f0d3-4146-9a03-ea306764179b</v>
      </c>
      <c r="H211" s="6"/>
    </row>
    <row r="212">
      <c r="A212" s="73" t="s">
        <v>599</v>
      </c>
      <c r="B212" s="73">
        <v>8110.0</v>
      </c>
      <c r="C212" s="73">
        <v>8102.0</v>
      </c>
      <c r="D212" s="73">
        <v>13.0</v>
      </c>
      <c r="E212" s="73"/>
      <c r="F212" s="74" t="str">
        <f t="array" ref="F212">XLOOKUP(B212, MachineCategory!B:B, MachineCategory!A:A, "", 0, 1)
</f>
        <v>4abd084e-d156-4cb0-a902-f79dc6031e98</v>
      </c>
      <c r="G212" s="74" t="str">
        <f t="array" ref="G212">XLOOKUP(C212, MachineCategory!B:B, MachineCategory!A:A, "", 0, 1)
</f>
        <v>5dbec723-4f9d-4c3d-8cde-45c9effadfb6</v>
      </c>
      <c r="H212" s="6"/>
    </row>
    <row r="213">
      <c r="A213" s="73" t="s">
        <v>599</v>
      </c>
      <c r="B213" s="73">
        <v>8110.0</v>
      </c>
      <c r="C213" s="73">
        <v>8101.0</v>
      </c>
      <c r="D213" s="73">
        <v>14.0</v>
      </c>
      <c r="E213" s="73"/>
      <c r="F213" s="74" t="str">
        <f t="array" ref="F213">XLOOKUP(B213, MachineCategory!B:B, MachineCategory!A:A, "", 0, 1)
</f>
        <v>4abd084e-d156-4cb0-a902-f79dc6031e98</v>
      </c>
      <c r="G213" s="74" t="str">
        <f t="array" ref="G213">XLOOKUP(C213, MachineCategory!B:B, MachineCategory!A:A, "", 0, 1)
</f>
        <v>bb61317b-3745-4832-914c-8bcbaea69282</v>
      </c>
      <c r="H213" s="6"/>
    </row>
    <row r="214">
      <c r="A214" s="73" t="s">
        <v>599</v>
      </c>
      <c r="B214" s="73">
        <v>8110.0</v>
      </c>
      <c r="C214" s="73">
        <v>8114.0</v>
      </c>
      <c r="D214" s="73">
        <v>15.0</v>
      </c>
      <c r="E214" s="73"/>
      <c r="F214" s="74" t="str">
        <f t="array" ref="F214">XLOOKUP(B214, MachineCategory!B:B, MachineCategory!A:A, "", 0, 1)
</f>
        <v>4abd084e-d156-4cb0-a902-f79dc6031e98</v>
      </c>
      <c r="G214" s="74" t="str">
        <f t="array" ref="G214">XLOOKUP(C214, MachineCategory!B:B, MachineCategory!A:A, "", 0, 1)
</f>
        <v>8922ba7e-3630-4a1a-b53b-c66a0970f1e5</v>
      </c>
      <c r="H214" s="6"/>
    </row>
    <row r="215">
      <c r="A215" s="73" t="s">
        <v>599</v>
      </c>
      <c r="B215" s="73">
        <v>8110.0</v>
      </c>
      <c r="C215" s="73">
        <v>8113.0</v>
      </c>
      <c r="D215" s="73">
        <v>16.0</v>
      </c>
      <c r="E215" s="73"/>
      <c r="F215" s="74" t="str">
        <f t="array" ref="F215">XLOOKUP(B215, MachineCategory!B:B, MachineCategory!A:A, "", 0, 1)
</f>
        <v>4abd084e-d156-4cb0-a902-f79dc6031e98</v>
      </c>
      <c r="G215" s="74" t="str">
        <f t="array" ref="G215">XLOOKUP(C215, MachineCategory!B:B, MachineCategory!A:A, "", 0, 1)
</f>
        <v>644a6302-7a8b-412d-8c7b-da7b22e9b6f0</v>
      </c>
      <c r="H215" s="6"/>
    </row>
    <row r="216">
      <c r="A216" s="73" t="s">
        <v>599</v>
      </c>
      <c r="B216" s="73">
        <v>8110.0</v>
      </c>
      <c r="C216" s="73">
        <v>8118.0</v>
      </c>
      <c r="D216" s="73">
        <v>17.0</v>
      </c>
      <c r="E216" s="73"/>
      <c r="F216" s="74" t="str">
        <f t="array" ref="F216">XLOOKUP(B216, MachineCategory!B:B, MachineCategory!A:A, "", 0, 1)
</f>
        <v>4abd084e-d156-4cb0-a902-f79dc6031e98</v>
      </c>
      <c r="G216" s="74" t="str">
        <f t="array" ref="G216">XLOOKUP(C216, MachineCategory!B:B, MachineCategory!A:A, "", 0, 1)
</f>
        <v>140185fa-2b64-497c-af1e-352bbfd9135a</v>
      </c>
      <c r="H216" s="6"/>
    </row>
    <row r="217">
      <c r="A217" s="73" t="s">
        <v>599</v>
      </c>
      <c r="B217" s="73">
        <v>8110.0</v>
      </c>
      <c r="C217" s="73">
        <v>8122.0</v>
      </c>
      <c r="D217" s="73">
        <v>18.0</v>
      </c>
      <c r="E217" s="73"/>
      <c r="F217" s="74" t="str">
        <f t="array" ref="F217">XLOOKUP(B217, MachineCategory!B:B, MachineCategory!A:A, "", 0, 1)
</f>
        <v>4abd084e-d156-4cb0-a902-f79dc6031e98</v>
      </c>
      <c r="G217" s="74" t="str">
        <f t="array" ref="G217">XLOOKUP(C217, MachineCategory!B:B, MachineCategory!A:A, "", 0, 1)
</f>
        <v>5a10cfda-38ce-4f84-9df4-0eb8f177187e</v>
      </c>
      <c r="H217" s="6"/>
    </row>
    <row r="218">
      <c r="A218" s="73" t="s">
        <v>599</v>
      </c>
      <c r="B218" s="73">
        <v>8110.0</v>
      </c>
      <c r="C218" s="73">
        <v>8123.0</v>
      </c>
      <c r="D218" s="73">
        <v>19.0</v>
      </c>
      <c r="E218" s="73"/>
      <c r="F218" s="74" t="str">
        <f t="array" ref="F218">XLOOKUP(B218, MachineCategory!B:B, MachineCategory!A:A, "", 0, 1)
</f>
        <v>4abd084e-d156-4cb0-a902-f79dc6031e98</v>
      </c>
      <c r="G218" s="74" t="str">
        <f t="array" ref="G218">XLOOKUP(C218, MachineCategory!B:B, MachineCategory!A:A, "", 0, 1)
</f>
        <v>2528786d-2ca3-4bbe-931f-90ebb0f641c3</v>
      </c>
      <c r="H218" s="6"/>
    </row>
    <row r="219">
      <c r="A219" s="73" t="s">
        <v>599</v>
      </c>
      <c r="B219" s="73">
        <v>8110.0</v>
      </c>
      <c r="C219" s="73">
        <v>8121.0</v>
      </c>
      <c r="D219" s="73">
        <v>20.0</v>
      </c>
      <c r="E219" s="73"/>
      <c r="F219" s="74" t="str">
        <f t="array" ref="F219">XLOOKUP(B219, MachineCategory!B:B, MachineCategory!A:A, "", 0, 1)
</f>
        <v>4abd084e-d156-4cb0-a902-f79dc6031e98</v>
      </c>
      <c r="G219" s="74" t="str">
        <f t="array" ref="G219">XLOOKUP(C219, MachineCategory!B:B, MachineCategory!A:A, "", 0, 1)
</f>
        <v>f6ca47d1-716d-4efc-90c7-6590364beb0b</v>
      </c>
      <c r="H219" s="6"/>
    </row>
    <row r="220">
      <c r="A220" s="73" t="s">
        <v>599</v>
      </c>
      <c r="B220" s="73">
        <v>8110.0</v>
      </c>
      <c r="C220" s="73">
        <v>8120.0</v>
      </c>
      <c r="D220" s="73">
        <v>21.0</v>
      </c>
      <c r="E220" s="73"/>
      <c r="F220" s="74" t="str">
        <f t="array" ref="F220">XLOOKUP(B220, MachineCategory!B:B, MachineCategory!A:A, "", 0, 1)
</f>
        <v>4abd084e-d156-4cb0-a902-f79dc6031e98</v>
      </c>
      <c r="G220" s="74" t="str">
        <f t="array" ref="G220">XLOOKUP(C220, MachineCategory!B:B, MachineCategory!A:A, "", 0, 1)
</f>
        <v>1c905a6d-47a6-48cc-b83e-6168bb1a56a5</v>
      </c>
      <c r="H220" s="6"/>
    </row>
    <row r="221">
      <c r="A221" s="73" t="s">
        <v>599</v>
      </c>
      <c r="B221" s="73">
        <v>8110.0</v>
      </c>
      <c r="C221" s="73">
        <v>8119.0</v>
      </c>
      <c r="D221" s="73">
        <v>22.0</v>
      </c>
      <c r="E221" s="73"/>
      <c r="F221" s="74" t="str">
        <f t="array" ref="F221">XLOOKUP(B221, MachineCategory!B:B, MachineCategory!A:A, "", 0, 1)
</f>
        <v>4abd084e-d156-4cb0-a902-f79dc6031e98</v>
      </c>
      <c r="G221" s="74" t="str">
        <f t="array" ref="G221">XLOOKUP(C221, MachineCategory!B:B, MachineCategory!A:A, "", 0, 1)
</f>
        <v>e176af8a-453f-41b1-9ddd-1e64e0f6cf1d</v>
      </c>
      <c r="H221" s="6"/>
    </row>
    <row r="222">
      <c r="A222" s="73" t="s">
        <v>599</v>
      </c>
      <c r="B222" s="73">
        <v>8111.0</v>
      </c>
      <c r="C222" s="73">
        <v>8112.0</v>
      </c>
      <c r="D222" s="73">
        <v>1.0</v>
      </c>
      <c r="E222" s="74" t="b">
        <v>1</v>
      </c>
      <c r="F222" s="74" t="str">
        <f t="array" ref="F222">XLOOKUP(B222, MachineCategory!B:B, MachineCategory!A:A, "", 0, 1)
</f>
        <v>a2ff293b-117f-4794-b9af-fe7cefabcc7d</v>
      </c>
      <c r="G222" s="74" t="str">
        <f t="array" ref="G222">XLOOKUP(C222, MachineCategory!B:B, MachineCategory!A:A, "", 0, 1)
</f>
        <v>df8759e7-f23f-483f-b7e0-f7c835313421</v>
      </c>
      <c r="H222" s="6"/>
    </row>
    <row r="223">
      <c r="A223" s="73" t="s">
        <v>599</v>
      </c>
      <c r="B223" s="73">
        <v>8111.0</v>
      </c>
      <c r="C223" s="73">
        <v>8105.0</v>
      </c>
      <c r="D223" s="73">
        <v>2.0</v>
      </c>
      <c r="E223" s="73"/>
      <c r="F223" s="74" t="str">
        <f t="array" ref="F223">XLOOKUP(B223, MachineCategory!B:B, MachineCategory!A:A, "", 0, 1)
</f>
        <v>a2ff293b-117f-4794-b9af-fe7cefabcc7d</v>
      </c>
      <c r="G223" s="74" t="str">
        <f t="array" ref="G223">XLOOKUP(C223, MachineCategory!B:B, MachineCategory!A:A, "", 0, 1)
</f>
        <v>0d3fe0e3-f9bc-424d-b58c-4c14cec8a5f9</v>
      </c>
      <c r="H223" s="6"/>
    </row>
    <row r="224">
      <c r="A224" s="73" t="s">
        <v>599</v>
      </c>
      <c r="B224" s="73">
        <v>8111.0</v>
      </c>
      <c r="C224" s="73">
        <v>8106.0</v>
      </c>
      <c r="D224" s="73">
        <v>3.0</v>
      </c>
      <c r="E224" s="73"/>
      <c r="F224" s="74" t="str">
        <f t="array" ref="F224">XLOOKUP(B224, MachineCategory!B:B, MachineCategory!A:A, "", 0, 1)
</f>
        <v>a2ff293b-117f-4794-b9af-fe7cefabcc7d</v>
      </c>
      <c r="G224" s="74" t="str">
        <f t="array" ref="G224">XLOOKUP(C224, MachineCategory!B:B, MachineCategory!A:A, "", 0, 1)
</f>
        <v>4697840c-24c4-4b2a-a27a-c03bbe146337</v>
      </c>
      <c r="H224" s="6"/>
    </row>
    <row r="225">
      <c r="A225" s="73" t="s">
        <v>599</v>
      </c>
      <c r="B225" s="73">
        <v>8111.0</v>
      </c>
      <c r="C225" s="73">
        <v>8110.0</v>
      </c>
      <c r="D225" s="73">
        <v>4.0</v>
      </c>
      <c r="E225" s="73"/>
      <c r="F225" s="74" t="str">
        <f t="array" ref="F225">XLOOKUP(B225, MachineCategory!B:B, MachineCategory!A:A, "", 0, 1)
</f>
        <v>a2ff293b-117f-4794-b9af-fe7cefabcc7d</v>
      </c>
      <c r="G225" s="74" t="str">
        <f t="array" ref="G225">XLOOKUP(C225, MachineCategory!B:B, MachineCategory!A:A, "", 0, 1)
</f>
        <v>4abd084e-d156-4cb0-a902-f79dc6031e98</v>
      </c>
      <c r="H225" s="6"/>
    </row>
    <row r="226">
      <c r="A226" s="73" t="s">
        <v>599</v>
      </c>
      <c r="B226" s="73">
        <v>8111.0</v>
      </c>
      <c r="C226" s="73">
        <v>8109.0</v>
      </c>
      <c r="D226" s="73">
        <v>5.0</v>
      </c>
      <c r="E226" s="73"/>
      <c r="F226" s="74" t="str">
        <f t="array" ref="F226">XLOOKUP(B226, MachineCategory!B:B, MachineCategory!A:A, "", 0, 1)
</f>
        <v>a2ff293b-117f-4794-b9af-fe7cefabcc7d</v>
      </c>
      <c r="G226" s="74" t="str">
        <f t="array" ref="G226">XLOOKUP(C226, MachineCategory!B:B, MachineCategory!A:A, "", 0, 1)
</f>
        <v>fef261c7-268e-4c60-91d1-add2fdf5167d</v>
      </c>
      <c r="H226" s="6"/>
    </row>
    <row r="227">
      <c r="A227" s="73" t="s">
        <v>599</v>
      </c>
      <c r="B227" s="73">
        <v>8111.0</v>
      </c>
      <c r="C227" s="73">
        <v>8104.0</v>
      </c>
      <c r="D227" s="73">
        <v>6.0</v>
      </c>
      <c r="E227" s="73"/>
      <c r="F227" s="74" t="str">
        <f t="array" ref="F227">XLOOKUP(B227, MachineCategory!B:B, MachineCategory!A:A, "", 0, 1)
</f>
        <v>a2ff293b-117f-4794-b9af-fe7cefabcc7d</v>
      </c>
      <c r="G227" s="74" t="str">
        <f t="array" ref="G227">XLOOKUP(C227, MachineCategory!B:B, MachineCategory!A:A, "", 0, 1)
</f>
        <v>502df72b-b47f-4863-8a72-29b9853d9afb</v>
      </c>
      <c r="H227" s="6"/>
    </row>
    <row r="228">
      <c r="A228" s="73" t="s">
        <v>599</v>
      </c>
      <c r="B228" s="73">
        <v>8111.0</v>
      </c>
      <c r="C228" s="73">
        <v>8103.0</v>
      </c>
      <c r="D228" s="73">
        <v>7.0</v>
      </c>
      <c r="E228" s="73"/>
      <c r="F228" s="74" t="str">
        <f t="array" ref="F228">XLOOKUP(B228, MachineCategory!B:B, MachineCategory!A:A, "", 0, 1)
</f>
        <v>a2ff293b-117f-4794-b9af-fe7cefabcc7d</v>
      </c>
      <c r="G228" s="74" t="str">
        <f t="array" ref="G228">XLOOKUP(C228, MachineCategory!B:B, MachineCategory!A:A, "", 0, 1)
</f>
        <v>e78e2cc5-ca30-4762-a727-67f71a579637</v>
      </c>
      <c r="H228" s="6"/>
    </row>
    <row r="229">
      <c r="A229" s="73" t="s">
        <v>599</v>
      </c>
      <c r="B229" s="73">
        <v>8111.0</v>
      </c>
      <c r="C229" s="73">
        <v>8117.0</v>
      </c>
      <c r="D229" s="73">
        <v>8.0</v>
      </c>
      <c r="E229" s="73"/>
      <c r="F229" s="74" t="str">
        <f t="array" ref="F229">XLOOKUP(B229, MachineCategory!B:B, MachineCategory!A:A, "", 0, 1)
</f>
        <v>a2ff293b-117f-4794-b9af-fe7cefabcc7d</v>
      </c>
      <c r="G229" s="74" t="str">
        <f t="array" ref="G229">XLOOKUP(C229, MachineCategory!B:B, MachineCategory!A:A, "", 0, 1)
</f>
        <v>d5bc28e7-40a9-42ee-9622-58818a18020d</v>
      </c>
      <c r="H229" s="6"/>
    </row>
    <row r="230">
      <c r="A230" s="73" t="s">
        <v>599</v>
      </c>
      <c r="B230" s="73">
        <v>8111.0</v>
      </c>
      <c r="C230" s="73">
        <v>8116.0</v>
      </c>
      <c r="D230" s="73">
        <v>9.0</v>
      </c>
      <c r="E230" s="73"/>
      <c r="F230" s="74" t="str">
        <f t="array" ref="F230">XLOOKUP(B230, MachineCategory!B:B, MachineCategory!A:A, "", 0, 1)
</f>
        <v>a2ff293b-117f-4794-b9af-fe7cefabcc7d</v>
      </c>
      <c r="G230" s="74" t="str">
        <f t="array" ref="G230">XLOOKUP(C230, MachineCategory!B:B, MachineCategory!A:A, "", 0, 1)
</f>
        <v>916f65c2-8091-487d-821d-7f0153985710</v>
      </c>
      <c r="H230" s="6"/>
    </row>
    <row r="231">
      <c r="A231" s="73" t="s">
        <v>599</v>
      </c>
      <c r="B231" s="73">
        <v>8111.0</v>
      </c>
      <c r="C231" s="73">
        <v>8115.0</v>
      </c>
      <c r="D231" s="73">
        <v>10.0</v>
      </c>
      <c r="E231" s="73"/>
      <c r="F231" s="74" t="str">
        <f t="array" ref="F231">XLOOKUP(B231, MachineCategory!B:B, MachineCategory!A:A, "", 0, 1)
</f>
        <v>a2ff293b-117f-4794-b9af-fe7cefabcc7d</v>
      </c>
      <c r="G231" s="74" t="str">
        <f t="array" ref="G231">XLOOKUP(C231, MachineCategory!B:B, MachineCategory!A:A, "", 0, 1)
</f>
        <v>550fe141-f0d3-4146-9a03-ea306764179b</v>
      </c>
      <c r="H231" s="6"/>
    </row>
    <row r="232">
      <c r="A232" s="73" t="s">
        <v>599</v>
      </c>
      <c r="B232" s="73">
        <v>8111.0</v>
      </c>
      <c r="C232" s="73">
        <v>8108.0</v>
      </c>
      <c r="D232" s="73">
        <v>11.0</v>
      </c>
      <c r="E232" s="73"/>
      <c r="F232" s="74" t="str">
        <f t="array" ref="F232">XLOOKUP(B232, MachineCategory!B:B, MachineCategory!A:A, "", 0, 1)
</f>
        <v>a2ff293b-117f-4794-b9af-fe7cefabcc7d</v>
      </c>
      <c r="G232" s="74" t="str">
        <f t="array" ref="G232">XLOOKUP(C232, MachineCategory!B:B, MachineCategory!A:A, "", 0, 1)
</f>
        <v>9b3df8f1-3ff2-4a96-9fd7-2a15af9c3447</v>
      </c>
      <c r="H232" s="6"/>
    </row>
    <row r="233">
      <c r="A233" s="73" t="s">
        <v>599</v>
      </c>
      <c r="B233" s="73">
        <v>8111.0</v>
      </c>
      <c r="C233" s="73">
        <v>8107.0</v>
      </c>
      <c r="D233" s="73">
        <v>12.0</v>
      </c>
      <c r="E233" s="73"/>
      <c r="F233" s="74" t="str">
        <f t="array" ref="F233">XLOOKUP(B233, MachineCategory!B:B, MachineCategory!A:A, "", 0, 1)
</f>
        <v>a2ff293b-117f-4794-b9af-fe7cefabcc7d</v>
      </c>
      <c r="G233" s="74" t="str">
        <f t="array" ref="G233">XLOOKUP(C233, MachineCategory!B:B, MachineCategory!A:A, "", 0, 1)
</f>
        <v>ffb8b2f3-3cf8-4250-9150-cc90a1905e4e</v>
      </c>
      <c r="H233" s="6"/>
    </row>
    <row r="234">
      <c r="A234" s="73" t="s">
        <v>599</v>
      </c>
      <c r="B234" s="73">
        <v>8111.0</v>
      </c>
      <c r="C234" s="73">
        <v>8102.0</v>
      </c>
      <c r="D234" s="73">
        <v>13.0</v>
      </c>
      <c r="E234" s="73"/>
      <c r="F234" s="74" t="str">
        <f t="array" ref="F234">XLOOKUP(B234, MachineCategory!B:B, MachineCategory!A:A, "", 0, 1)
</f>
        <v>a2ff293b-117f-4794-b9af-fe7cefabcc7d</v>
      </c>
      <c r="G234" s="74" t="str">
        <f t="array" ref="G234">XLOOKUP(C234, MachineCategory!B:B, MachineCategory!A:A, "", 0, 1)
</f>
        <v>5dbec723-4f9d-4c3d-8cde-45c9effadfb6</v>
      </c>
      <c r="H234" s="6"/>
    </row>
    <row r="235">
      <c r="A235" s="73" t="s">
        <v>599</v>
      </c>
      <c r="B235" s="73">
        <v>8111.0</v>
      </c>
      <c r="C235" s="73">
        <v>8101.0</v>
      </c>
      <c r="D235" s="73">
        <v>14.0</v>
      </c>
      <c r="E235" s="73"/>
      <c r="F235" s="74" t="str">
        <f t="array" ref="F235">XLOOKUP(B235, MachineCategory!B:B, MachineCategory!A:A, "", 0, 1)
</f>
        <v>a2ff293b-117f-4794-b9af-fe7cefabcc7d</v>
      </c>
      <c r="G235" s="74" t="str">
        <f t="array" ref="G235">XLOOKUP(C235, MachineCategory!B:B, MachineCategory!A:A, "", 0, 1)
</f>
        <v>bb61317b-3745-4832-914c-8bcbaea69282</v>
      </c>
      <c r="H235" s="6"/>
    </row>
    <row r="236">
      <c r="A236" s="73" t="s">
        <v>599</v>
      </c>
      <c r="B236" s="73">
        <v>8111.0</v>
      </c>
      <c r="C236" s="73">
        <v>8114.0</v>
      </c>
      <c r="D236" s="73">
        <v>15.0</v>
      </c>
      <c r="E236" s="73"/>
      <c r="F236" s="74" t="str">
        <f t="array" ref="F236">XLOOKUP(B236, MachineCategory!B:B, MachineCategory!A:A, "", 0, 1)
</f>
        <v>a2ff293b-117f-4794-b9af-fe7cefabcc7d</v>
      </c>
      <c r="G236" s="74" t="str">
        <f t="array" ref="G236">XLOOKUP(C236, MachineCategory!B:B, MachineCategory!A:A, "", 0, 1)
</f>
        <v>8922ba7e-3630-4a1a-b53b-c66a0970f1e5</v>
      </c>
      <c r="H236" s="6"/>
    </row>
    <row r="237">
      <c r="A237" s="73" t="s">
        <v>599</v>
      </c>
      <c r="B237" s="73">
        <v>8111.0</v>
      </c>
      <c r="C237" s="73">
        <v>8113.0</v>
      </c>
      <c r="D237" s="73">
        <v>16.0</v>
      </c>
      <c r="E237" s="73"/>
      <c r="F237" s="74" t="str">
        <f t="array" ref="F237">XLOOKUP(B237, MachineCategory!B:B, MachineCategory!A:A, "", 0, 1)
</f>
        <v>a2ff293b-117f-4794-b9af-fe7cefabcc7d</v>
      </c>
      <c r="G237" s="74" t="str">
        <f t="array" ref="G237">XLOOKUP(C237, MachineCategory!B:B, MachineCategory!A:A, "", 0, 1)
</f>
        <v>644a6302-7a8b-412d-8c7b-da7b22e9b6f0</v>
      </c>
      <c r="H237" s="6"/>
    </row>
    <row r="238">
      <c r="A238" s="73" t="s">
        <v>599</v>
      </c>
      <c r="B238" s="73">
        <v>8111.0</v>
      </c>
      <c r="C238" s="73">
        <v>8118.0</v>
      </c>
      <c r="D238" s="73">
        <v>17.0</v>
      </c>
      <c r="E238" s="73"/>
      <c r="F238" s="74" t="str">
        <f t="array" ref="F238">XLOOKUP(B238, MachineCategory!B:B, MachineCategory!A:A, "", 0, 1)
</f>
        <v>a2ff293b-117f-4794-b9af-fe7cefabcc7d</v>
      </c>
      <c r="G238" s="74" t="str">
        <f t="array" ref="G238">XLOOKUP(C238, MachineCategory!B:B, MachineCategory!A:A, "", 0, 1)
</f>
        <v>140185fa-2b64-497c-af1e-352bbfd9135a</v>
      </c>
      <c r="H238" s="6"/>
    </row>
    <row r="239">
      <c r="A239" s="73" t="s">
        <v>599</v>
      </c>
      <c r="B239" s="73">
        <v>8111.0</v>
      </c>
      <c r="C239" s="73">
        <v>8123.0</v>
      </c>
      <c r="D239" s="73">
        <v>18.0</v>
      </c>
      <c r="E239" s="73"/>
      <c r="F239" s="74" t="str">
        <f t="array" ref="F239">XLOOKUP(B239, MachineCategory!B:B, MachineCategory!A:A, "", 0, 1)
</f>
        <v>a2ff293b-117f-4794-b9af-fe7cefabcc7d</v>
      </c>
      <c r="G239" s="74" t="str">
        <f t="array" ref="G239">XLOOKUP(C239, MachineCategory!B:B, MachineCategory!A:A, "", 0, 1)
</f>
        <v>2528786d-2ca3-4bbe-931f-90ebb0f641c3</v>
      </c>
      <c r="H239" s="6"/>
    </row>
    <row r="240">
      <c r="A240" s="73" t="s">
        <v>599</v>
      </c>
      <c r="B240" s="73">
        <v>8111.0</v>
      </c>
      <c r="C240" s="73">
        <v>8122.0</v>
      </c>
      <c r="D240" s="73">
        <v>19.0</v>
      </c>
      <c r="E240" s="73"/>
      <c r="F240" s="74" t="str">
        <f t="array" ref="F240">XLOOKUP(B240, MachineCategory!B:B, MachineCategory!A:A, "", 0, 1)
</f>
        <v>a2ff293b-117f-4794-b9af-fe7cefabcc7d</v>
      </c>
      <c r="G240" s="74" t="str">
        <f t="array" ref="G240">XLOOKUP(C240, MachineCategory!B:B, MachineCategory!A:A, "", 0, 1)
</f>
        <v>5a10cfda-38ce-4f84-9df4-0eb8f177187e</v>
      </c>
      <c r="H240" s="6"/>
    </row>
    <row r="241">
      <c r="A241" s="73" t="s">
        <v>599</v>
      </c>
      <c r="B241" s="73">
        <v>8111.0</v>
      </c>
      <c r="C241" s="73">
        <v>8121.0</v>
      </c>
      <c r="D241" s="73">
        <v>20.0</v>
      </c>
      <c r="E241" s="73"/>
      <c r="F241" s="74" t="str">
        <f t="array" ref="F241">XLOOKUP(B241, MachineCategory!B:B, MachineCategory!A:A, "", 0, 1)
</f>
        <v>a2ff293b-117f-4794-b9af-fe7cefabcc7d</v>
      </c>
      <c r="G241" s="74" t="str">
        <f t="array" ref="G241">XLOOKUP(C241, MachineCategory!B:B, MachineCategory!A:A, "", 0, 1)
</f>
        <v>f6ca47d1-716d-4efc-90c7-6590364beb0b</v>
      </c>
      <c r="H241" s="6"/>
    </row>
    <row r="242">
      <c r="A242" s="73" t="s">
        <v>599</v>
      </c>
      <c r="B242" s="73">
        <v>8111.0</v>
      </c>
      <c r="C242" s="73">
        <v>8120.0</v>
      </c>
      <c r="D242" s="73">
        <v>21.0</v>
      </c>
      <c r="E242" s="73"/>
      <c r="F242" s="74" t="str">
        <f t="array" ref="F242">XLOOKUP(B242, MachineCategory!B:B, MachineCategory!A:A, "", 0, 1)
</f>
        <v>a2ff293b-117f-4794-b9af-fe7cefabcc7d</v>
      </c>
      <c r="G242" s="74" t="str">
        <f t="array" ref="G242">XLOOKUP(C242, MachineCategory!B:B, MachineCategory!A:A, "", 0, 1)
</f>
        <v>1c905a6d-47a6-48cc-b83e-6168bb1a56a5</v>
      </c>
      <c r="H242" s="6"/>
    </row>
    <row r="243">
      <c r="A243" s="73" t="s">
        <v>599</v>
      </c>
      <c r="B243" s="73">
        <v>8111.0</v>
      </c>
      <c r="C243" s="73">
        <v>8119.0</v>
      </c>
      <c r="D243" s="73">
        <v>22.0</v>
      </c>
      <c r="E243" s="73"/>
      <c r="F243" s="74" t="str">
        <f t="array" ref="F243">XLOOKUP(B243, MachineCategory!B:B, MachineCategory!A:A, "", 0, 1)
</f>
        <v>a2ff293b-117f-4794-b9af-fe7cefabcc7d</v>
      </c>
      <c r="G243" s="74" t="str">
        <f t="array" ref="G243">XLOOKUP(C243, MachineCategory!B:B, MachineCategory!A:A, "", 0, 1)
</f>
        <v>e176af8a-453f-41b1-9ddd-1e64e0f6cf1d</v>
      </c>
      <c r="H243" s="6"/>
    </row>
    <row r="244">
      <c r="A244" s="73" t="s">
        <v>599</v>
      </c>
      <c r="B244" s="73">
        <v>8112.0</v>
      </c>
      <c r="C244" s="73">
        <v>8111.0</v>
      </c>
      <c r="D244" s="73">
        <v>1.0</v>
      </c>
      <c r="E244" s="74" t="b">
        <v>1</v>
      </c>
      <c r="F244" s="74" t="str">
        <f t="array" ref="F244">XLOOKUP(B244, MachineCategory!B:B, MachineCategory!A:A, "", 0, 1)
</f>
        <v>df8759e7-f23f-483f-b7e0-f7c835313421</v>
      </c>
      <c r="G244" s="74" t="str">
        <f t="array" ref="G244">XLOOKUP(C244, MachineCategory!B:B, MachineCategory!A:A, "", 0, 1)
</f>
        <v>a2ff293b-117f-4794-b9af-fe7cefabcc7d</v>
      </c>
      <c r="H244" s="6"/>
    </row>
    <row r="245">
      <c r="A245" s="73" t="s">
        <v>599</v>
      </c>
      <c r="B245" s="73">
        <v>8112.0</v>
      </c>
      <c r="C245" s="73">
        <v>8106.0</v>
      </c>
      <c r="D245" s="73">
        <v>2.0</v>
      </c>
      <c r="E245" s="73"/>
      <c r="F245" s="74" t="str">
        <f t="array" ref="F245">XLOOKUP(B245, MachineCategory!B:B, MachineCategory!A:A, "", 0, 1)
</f>
        <v>df8759e7-f23f-483f-b7e0-f7c835313421</v>
      </c>
      <c r="G245" s="74" t="str">
        <f t="array" ref="G245">XLOOKUP(C245, MachineCategory!B:B, MachineCategory!A:A, "", 0, 1)
</f>
        <v>4697840c-24c4-4b2a-a27a-c03bbe146337</v>
      </c>
      <c r="H245" s="6"/>
    </row>
    <row r="246">
      <c r="A246" s="73" t="s">
        <v>599</v>
      </c>
      <c r="B246" s="73">
        <v>8112.0</v>
      </c>
      <c r="C246" s="73">
        <v>8105.0</v>
      </c>
      <c r="D246" s="73">
        <v>3.0</v>
      </c>
      <c r="E246" s="73"/>
      <c r="F246" s="74" t="str">
        <f t="array" ref="F246">XLOOKUP(B246, MachineCategory!B:B, MachineCategory!A:A, "", 0, 1)
</f>
        <v>df8759e7-f23f-483f-b7e0-f7c835313421</v>
      </c>
      <c r="G246" s="74" t="str">
        <f t="array" ref="G246">XLOOKUP(C246, MachineCategory!B:B, MachineCategory!A:A, "", 0, 1)
</f>
        <v>0d3fe0e3-f9bc-424d-b58c-4c14cec8a5f9</v>
      </c>
      <c r="H246" s="6"/>
    </row>
    <row r="247">
      <c r="A247" s="73" t="s">
        <v>599</v>
      </c>
      <c r="B247" s="73">
        <v>8112.0</v>
      </c>
      <c r="C247" s="73">
        <v>8117.0</v>
      </c>
      <c r="D247" s="73">
        <v>4.0</v>
      </c>
      <c r="E247" s="73"/>
      <c r="F247" s="74" t="str">
        <f t="array" ref="F247">XLOOKUP(B247, MachineCategory!B:B, MachineCategory!A:A, "", 0, 1)
</f>
        <v>df8759e7-f23f-483f-b7e0-f7c835313421</v>
      </c>
      <c r="G247" s="74" t="str">
        <f t="array" ref="G247">XLOOKUP(C247, MachineCategory!B:B, MachineCategory!A:A, "", 0, 1)
</f>
        <v>d5bc28e7-40a9-42ee-9622-58818a18020d</v>
      </c>
      <c r="H247" s="6"/>
    </row>
    <row r="248">
      <c r="A248" s="73" t="s">
        <v>599</v>
      </c>
      <c r="B248" s="73">
        <v>8112.0</v>
      </c>
      <c r="C248" s="73">
        <v>8110.0</v>
      </c>
      <c r="D248" s="73">
        <v>5.0</v>
      </c>
      <c r="E248" s="73"/>
      <c r="F248" s="74" t="str">
        <f t="array" ref="F248">XLOOKUP(B248, MachineCategory!B:B, MachineCategory!A:A, "", 0, 1)
</f>
        <v>df8759e7-f23f-483f-b7e0-f7c835313421</v>
      </c>
      <c r="G248" s="74" t="str">
        <f t="array" ref="G248">XLOOKUP(C248, MachineCategory!B:B, MachineCategory!A:A, "", 0, 1)
</f>
        <v>4abd084e-d156-4cb0-a902-f79dc6031e98</v>
      </c>
      <c r="H248" s="6"/>
    </row>
    <row r="249">
      <c r="A249" s="73" t="s">
        <v>599</v>
      </c>
      <c r="B249" s="73">
        <v>8112.0</v>
      </c>
      <c r="C249" s="73">
        <v>8104.0</v>
      </c>
      <c r="D249" s="73">
        <v>6.0</v>
      </c>
      <c r="E249" s="73"/>
      <c r="F249" s="74" t="str">
        <f t="array" ref="F249">XLOOKUP(B249, MachineCategory!B:B, MachineCategory!A:A, "", 0, 1)
</f>
        <v>df8759e7-f23f-483f-b7e0-f7c835313421</v>
      </c>
      <c r="G249" s="74" t="str">
        <f t="array" ref="G249">XLOOKUP(C249, MachineCategory!B:B, MachineCategory!A:A, "", 0, 1)
</f>
        <v>502df72b-b47f-4863-8a72-29b9853d9afb</v>
      </c>
      <c r="H249" s="6"/>
    </row>
    <row r="250">
      <c r="A250" s="73" t="s">
        <v>599</v>
      </c>
      <c r="B250" s="73">
        <v>8112.0</v>
      </c>
      <c r="C250" s="73">
        <v>8116.0</v>
      </c>
      <c r="D250" s="73">
        <v>7.0</v>
      </c>
      <c r="E250" s="73"/>
      <c r="F250" s="74" t="str">
        <f t="array" ref="F250">XLOOKUP(B250, MachineCategory!B:B, MachineCategory!A:A, "", 0, 1)
</f>
        <v>df8759e7-f23f-483f-b7e0-f7c835313421</v>
      </c>
      <c r="G250" s="74" t="str">
        <f t="array" ref="G250">XLOOKUP(C250, MachineCategory!B:B, MachineCategory!A:A, "", 0, 1)
</f>
        <v>916f65c2-8091-487d-821d-7f0153985710</v>
      </c>
      <c r="H250" s="6"/>
    </row>
    <row r="251">
      <c r="A251" s="73" t="s">
        <v>599</v>
      </c>
      <c r="B251" s="73">
        <v>8112.0</v>
      </c>
      <c r="C251" s="73">
        <v>8109.0</v>
      </c>
      <c r="D251" s="73">
        <v>8.0</v>
      </c>
      <c r="E251" s="73"/>
      <c r="F251" s="74" t="str">
        <f t="array" ref="F251">XLOOKUP(B251, MachineCategory!B:B, MachineCategory!A:A, "", 0, 1)
</f>
        <v>df8759e7-f23f-483f-b7e0-f7c835313421</v>
      </c>
      <c r="G251" s="74" t="str">
        <f t="array" ref="G251">XLOOKUP(C251, MachineCategory!B:B, MachineCategory!A:A, "", 0, 1)
</f>
        <v>fef261c7-268e-4c60-91d1-add2fdf5167d</v>
      </c>
      <c r="H251" s="6"/>
    </row>
    <row r="252">
      <c r="A252" s="73" t="s">
        <v>599</v>
      </c>
      <c r="B252" s="73">
        <v>8112.0</v>
      </c>
      <c r="C252" s="73">
        <v>8115.0</v>
      </c>
      <c r="D252" s="73">
        <v>9.0</v>
      </c>
      <c r="E252" s="73"/>
      <c r="F252" s="74" t="str">
        <f t="array" ref="F252">XLOOKUP(B252, MachineCategory!B:B, MachineCategory!A:A, "", 0, 1)
</f>
        <v>df8759e7-f23f-483f-b7e0-f7c835313421</v>
      </c>
      <c r="G252" s="74" t="str">
        <f t="array" ref="G252">XLOOKUP(C252, MachineCategory!B:B, MachineCategory!A:A, "", 0, 1)
</f>
        <v>550fe141-f0d3-4146-9a03-ea306764179b</v>
      </c>
      <c r="H252" s="6"/>
    </row>
    <row r="253">
      <c r="A253" s="73" t="s">
        <v>599</v>
      </c>
      <c r="B253" s="73">
        <v>8112.0</v>
      </c>
      <c r="C253" s="73">
        <v>8103.0</v>
      </c>
      <c r="D253" s="73">
        <v>10.0</v>
      </c>
      <c r="E253" s="73"/>
      <c r="F253" s="74" t="str">
        <f t="array" ref="F253">XLOOKUP(B253, MachineCategory!B:B, MachineCategory!A:A, "", 0, 1)
</f>
        <v>df8759e7-f23f-483f-b7e0-f7c835313421</v>
      </c>
      <c r="G253" s="74" t="str">
        <f t="array" ref="G253">XLOOKUP(C253, MachineCategory!B:B, MachineCategory!A:A, "", 0, 1)
</f>
        <v>e78e2cc5-ca30-4762-a727-67f71a579637</v>
      </c>
      <c r="H253" s="6"/>
    </row>
    <row r="254">
      <c r="A254" s="73" t="s">
        <v>599</v>
      </c>
      <c r="B254" s="73">
        <v>8112.0</v>
      </c>
      <c r="C254" s="73">
        <v>8108.0</v>
      </c>
      <c r="D254" s="73">
        <v>11.0</v>
      </c>
      <c r="E254" s="73"/>
      <c r="F254" s="74" t="str">
        <f t="array" ref="F254">XLOOKUP(B254, MachineCategory!B:B, MachineCategory!A:A, "", 0, 1)
</f>
        <v>df8759e7-f23f-483f-b7e0-f7c835313421</v>
      </c>
      <c r="G254" s="74" t="str">
        <f t="array" ref="G254">XLOOKUP(C254, MachineCategory!B:B, MachineCategory!A:A, "", 0, 1)
</f>
        <v>9b3df8f1-3ff2-4a96-9fd7-2a15af9c3447</v>
      </c>
      <c r="H254" s="6"/>
    </row>
    <row r="255">
      <c r="A255" s="73" t="s">
        <v>599</v>
      </c>
      <c r="B255" s="73">
        <v>8112.0</v>
      </c>
      <c r="C255" s="73">
        <v>8114.0</v>
      </c>
      <c r="D255" s="73">
        <v>12.0</v>
      </c>
      <c r="E255" s="73"/>
      <c r="F255" s="74" t="str">
        <f t="array" ref="F255">XLOOKUP(B255, MachineCategory!B:B, MachineCategory!A:A, "", 0, 1)
</f>
        <v>df8759e7-f23f-483f-b7e0-f7c835313421</v>
      </c>
      <c r="G255" s="74" t="str">
        <f t="array" ref="G255">XLOOKUP(C255, MachineCategory!B:B, MachineCategory!A:A, "", 0, 1)
</f>
        <v>8922ba7e-3630-4a1a-b53b-c66a0970f1e5</v>
      </c>
      <c r="H255" s="6"/>
    </row>
    <row r="256">
      <c r="A256" s="73" t="s">
        <v>599</v>
      </c>
      <c r="B256" s="73">
        <v>8112.0</v>
      </c>
      <c r="C256" s="73">
        <v>8102.0</v>
      </c>
      <c r="D256" s="73">
        <v>13.0</v>
      </c>
      <c r="E256" s="73"/>
      <c r="F256" s="74" t="str">
        <f t="array" ref="F256">XLOOKUP(B256, MachineCategory!B:B, MachineCategory!A:A, "", 0, 1)
</f>
        <v>df8759e7-f23f-483f-b7e0-f7c835313421</v>
      </c>
      <c r="G256" s="74" t="str">
        <f t="array" ref="G256">XLOOKUP(C256, MachineCategory!B:B, MachineCategory!A:A, "", 0, 1)
</f>
        <v>5dbec723-4f9d-4c3d-8cde-45c9effadfb6</v>
      </c>
      <c r="H256" s="6"/>
    </row>
    <row r="257">
      <c r="A257" s="73" t="s">
        <v>599</v>
      </c>
      <c r="B257" s="73">
        <v>8112.0</v>
      </c>
      <c r="C257" s="73">
        <v>8107.0</v>
      </c>
      <c r="D257" s="73">
        <v>14.0</v>
      </c>
      <c r="E257" s="73"/>
      <c r="F257" s="74" t="str">
        <f t="array" ref="F257">XLOOKUP(B257, MachineCategory!B:B, MachineCategory!A:A, "", 0, 1)
</f>
        <v>df8759e7-f23f-483f-b7e0-f7c835313421</v>
      </c>
      <c r="G257" s="74" t="str">
        <f t="array" ref="G257">XLOOKUP(C257, MachineCategory!B:B, MachineCategory!A:A, "", 0, 1)
</f>
        <v>ffb8b2f3-3cf8-4250-9150-cc90a1905e4e</v>
      </c>
      <c r="H257" s="6"/>
    </row>
    <row r="258">
      <c r="A258" s="73" t="s">
        <v>599</v>
      </c>
      <c r="B258" s="73">
        <v>8112.0</v>
      </c>
      <c r="C258" s="73">
        <v>8113.0</v>
      </c>
      <c r="D258" s="73">
        <v>15.0</v>
      </c>
      <c r="E258" s="73"/>
      <c r="F258" s="74" t="str">
        <f t="array" ref="F258">XLOOKUP(B258, MachineCategory!B:B, MachineCategory!A:A, "", 0, 1)
</f>
        <v>df8759e7-f23f-483f-b7e0-f7c835313421</v>
      </c>
      <c r="G258" s="74" t="str">
        <f t="array" ref="G258">XLOOKUP(C258, MachineCategory!B:B, MachineCategory!A:A, "", 0, 1)
</f>
        <v>644a6302-7a8b-412d-8c7b-da7b22e9b6f0</v>
      </c>
      <c r="H258" s="6"/>
    </row>
    <row r="259">
      <c r="A259" s="73" t="s">
        <v>599</v>
      </c>
      <c r="B259" s="73">
        <v>8112.0</v>
      </c>
      <c r="C259" s="73">
        <v>8101.0</v>
      </c>
      <c r="D259" s="73">
        <v>16.0</v>
      </c>
      <c r="E259" s="73"/>
      <c r="F259" s="74" t="str">
        <f t="array" ref="F259">XLOOKUP(B259, MachineCategory!B:B, MachineCategory!A:A, "", 0, 1)
</f>
        <v>df8759e7-f23f-483f-b7e0-f7c835313421</v>
      </c>
      <c r="G259" s="74" t="str">
        <f t="array" ref="G259">XLOOKUP(C259, MachineCategory!B:B, MachineCategory!A:A, "", 0, 1)
</f>
        <v>bb61317b-3745-4832-914c-8bcbaea69282</v>
      </c>
      <c r="H259" s="6"/>
    </row>
    <row r="260">
      <c r="A260" s="73" t="s">
        <v>599</v>
      </c>
      <c r="B260" s="73">
        <v>8112.0</v>
      </c>
      <c r="C260" s="73">
        <v>8122.0</v>
      </c>
      <c r="D260" s="73">
        <v>16.0</v>
      </c>
      <c r="E260" s="73"/>
      <c r="F260" s="74" t="str">
        <f t="array" ref="F260">XLOOKUP(B260, MachineCategory!B:B, MachineCategory!A:A, "", 0, 1)
</f>
        <v>df8759e7-f23f-483f-b7e0-f7c835313421</v>
      </c>
      <c r="G260" s="74" t="str">
        <f t="array" ref="G260">XLOOKUP(C260, MachineCategory!B:B, MachineCategory!A:A, "", 0, 1)
</f>
        <v>5a10cfda-38ce-4f84-9df4-0eb8f177187e</v>
      </c>
      <c r="H260" s="6"/>
    </row>
    <row r="261">
      <c r="A261" s="73" t="s">
        <v>599</v>
      </c>
      <c r="B261" s="73">
        <v>8112.0</v>
      </c>
      <c r="C261" s="73">
        <v>8118.0</v>
      </c>
      <c r="D261" s="73">
        <v>17.0</v>
      </c>
      <c r="E261" s="73"/>
      <c r="F261" s="74" t="str">
        <f t="array" ref="F261">XLOOKUP(B261, MachineCategory!B:B, MachineCategory!A:A, "", 0, 1)
</f>
        <v>df8759e7-f23f-483f-b7e0-f7c835313421</v>
      </c>
      <c r="G261" s="74" t="str">
        <f t="array" ref="G261">XLOOKUP(C261, MachineCategory!B:B, MachineCategory!A:A, "", 0, 1)
</f>
        <v>140185fa-2b64-497c-af1e-352bbfd9135a</v>
      </c>
      <c r="H261" s="6"/>
    </row>
    <row r="262">
      <c r="A262" s="73" t="s">
        <v>599</v>
      </c>
      <c r="B262" s="73">
        <v>8112.0</v>
      </c>
      <c r="C262" s="73">
        <v>8123.0</v>
      </c>
      <c r="D262" s="73">
        <v>18.0</v>
      </c>
      <c r="E262" s="73"/>
      <c r="F262" s="74" t="str">
        <f t="array" ref="F262">XLOOKUP(B262, MachineCategory!B:B, MachineCategory!A:A, "", 0, 1)
</f>
        <v>df8759e7-f23f-483f-b7e0-f7c835313421</v>
      </c>
      <c r="G262" s="74" t="str">
        <f t="array" ref="G262">XLOOKUP(C262, MachineCategory!B:B, MachineCategory!A:A, "", 0, 1)
</f>
        <v>2528786d-2ca3-4bbe-931f-90ebb0f641c3</v>
      </c>
      <c r="H262" s="6"/>
    </row>
    <row r="263">
      <c r="A263" s="73" t="s">
        <v>599</v>
      </c>
      <c r="B263" s="73">
        <v>8112.0</v>
      </c>
      <c r="C263" s="73">
        <v>8121.0</v>
      </c>
      <c r="D263" s="73">
        <v>20.0</v>
      </c>
      <c r="E263" s="73"/>
      <c r="F263" s="74" t="str">
        <f t="array" ref="F263">XLOOKUP(B263, MachineCategory!B:B, MachineCategory!A:A, "", 0, 1)
</f>
        <v>df8759e7-f23f-483f-b7e0-f7c835313421</v>
      </c>
      <c r="G263" s="74" t="str">
        <f t="array" ref="G263">XLOOKUP(C263, MachineCategory!B:B, MachineCategory!A:A, "", 0, 1)
</f>
        <v>f6ca47d1-716d-4efc-90c7-6590364beb0b</v>
      </c>
      <c r="H263" s="6"/>
    </row>
    <row r="264">
      <c r="A264" s="73" t="s">
        <v>599</v>
      </c>
      <c r="B264" s="73">
        <v>8112.0</v>
      </c>
      <c r="C264" s="73">
        <v>8120.0</v>
      </c>
      <c r="D264" s="73">
        <v>21.0</v>
      </c>
      <c r="E264" s="73"/>
      <c r="F264" s="74" t="str">
        <f t="array" ref="F264">XLOOKUP(B264, MachineCategory!B:B, MachineCategory!A:A, "", 0, 1)
</f>
        <v>df8759e7-f23f-483f-b7e0-f7c835313421</v>
      </c>
      <c r="G264" s="74" t="str">
        <f t="array" ref="G264">XLOOKUP(C264, MachineCategory!B:B, MachineCategory!A:A, "", 0, 1)
</f>
        <v>1c905a6d-47a6-48cc-b83e-6168bb1a56a5</v>
      </c>
      <c r="H264" s="6"/>
    </row>
    <row r="265">
      <c r="A265" s="73" t="s">
        <v>599</v>
      </c>
      <c r="B265" s="73">
        <v>8112.0</v>
      </c>
      <c r="C265" s="73">
        <v>8119.0</v>
      </c>
      <c r="D265" s="73">
        <v>22.0</v>
      </c>
      <c r="E265" s="73"/>
      <c r="F265" s="74" t="str">
        <f t="array" ref="F265">XLOOKUP(B265, MachineCategory!B:B, MachineCategory!A:A, "", 0, 1)
</f>
        <v>df8759e7-f23f-483f-b7e0-f7c835313421</v>
      </c>
      <c r="G265" s="74" t="str">
        <f t="array" ref="G265">XLOOKUP(C265, MachineCategory!B:B, MachineCategory!A:A, "", 0, 1)
</f>
        <v>e176af8a-453f-41b1-9ddd-1e64e0f6cf1d</v>
      </c>
      <c r="H265" s="6"/>
    </row>
    <row r="266">
      <c r="A266" s="73" t="s">
        <v>599</v>
      </c>
      <c r="B266" s="73">
        <v>8113.0</v>
      </c>
      <c r="C266" s="73">
        <v>8119.0</v>
      </c>
      <c r="D266" s="73">
        <v>1.0</v>
      </c>
      <c r="E266" s="74" t="b">
        <v>1</v>
      </c>
      <c r="F266" s="74" t="str">
        <f t="array" ref="F266">XLOOKUP(B266, MachineCategory!B:B, MachineCategory!A:A, "", 0, 1)
</f>
        <v>644a6302-7a8b-412d-8c7b-da7b22e9b6f0</v>
      </c>
      <c r="G266" s="74" t="str">
        <f t="array" ref="G266">XLOOKUP(C266, MachineCategory!B:B, MachineCategory!A:A, "", 0, 1)
</f>
        <v>e176af8a-453f-41b1-9ddd-1e64e0f6cf1d</v>
      </c>
      <c r="H266" s="6"/>
    </row>
    <row r="267">
      <c r="A267" s="73" t="s">
        <v>599</v>
      </c>
      <c r="B267" s="73">
        <v>8113.0</v>
      </c>
      <c r="C267" s="73">
        <v>8114.0</v>
      </c>
      <c r="D267" s="73">
        <v>2.0</v>
      </c>
      <c r="E267" s="73"/>
      <c r="F267" s="74" t="str">
        <f t="array" ref="F267">XLOOKUP(B267, MachineCategory!B:B, MachineCategory!A:A, "", 0, 1)
</f>
        <v>644a6302-7a8b-412d-8c7b-da7b22e9b6f0</v>
      </c>
      <c r="G267" s="74" t="str">
        <f t="array" ref="G267">XLOOKUP(C267, MachineCategory!B:B, MachineCategory!A:A, "", 0, 1)
</f>
        <v>8922ba7e-3630-4a1a-b53b-c66a0970f1e5</v>
      </c>
      <c r="H267" s="6"/>
    </row>
    <row r="268">
      <c r="A268" s="73" t="s">
        <v>599</v>
      </c>
      <c r="B268" s="73">
        <v>8113.0</v>
      </c>
      <c r="C268" s="73">
        <v>8120.0</v>
      </c>
      <c r="D268" s="73">
        <v>3.0</v>
      </c>
      <c r="E268" s="73"/>
      <c r="F268" s="74" t="str">
        <f t="array" ref="F268">XLOOKUP(B268, MachineCategory!B:B, MachineCategory!A:A, "", 0, 1)
</f>
        <v>644a6302-7a8b-412d-8c7b-da7b22e9b6f0</v>
      </c>
      <c r="G268" s="74" t="str">
        <f t="array" ref="G268">XLOOKUP(C268, MachineCategory!B:B, MachineCategory!A:A, "", 0, 1)
</f>
        <v>1c905a6d-47a6-48cc-b83e-6168bb1a56a5</v>
      </c>
      <c r="H268" s="6"/>
    </row>
    <row r="269">
      <c r="A269" s="73" t="s">
        <v>599</v>
      </c>
      <c r="B269" s="73">
        <v>8113.0</v>
      </c>
      <c r="C269" s="73">
        <v>8115.0</v>
      </c>
      <c r="D269" s="73">
        <v>4.0</v>
      </c>
      <c r="E269" s="73"/>
      <c r="F269" s="74" t="str">
        <f t="array" ref="F269">XLOOKUP(B269, MachineCategory!B:B, MachineCategory!A:A, "", 0, 1)
</f>
        <v>644a6302-7a8b-412d-8c7b-da7b22e9b6f0</v>
      </c>
      <c r="G269" s="74" t="str">
        <f t="array" ref="G269">XLOOKUP(C269, MachineCategory!B:B, MachineCategory!A:A, "", 0, 1)
</f>
        <v>550fe141-f0d3-4146-9a03-ea306764179b</v>
      </c>
      <c r="H269" s="6"/>
    </row>
    <row r="270">
      <c r="A270" s="73" t="s">
        <v>599</v>
      </c>
      <c r="B270" s="73">
        <v>8113.0</v>
      </c>
      <c r="C270" s="73">
        <v>8121.0</v>
      </c>
      <c r="D270" s="73">
        <v>5.0</v>
      </c>
      <c r="E270" s="73"/>
      <c r="F270" s="74" t="str">
        <f t="array" ref="F270">XLOOKUP(B270, MachineCategory!B:B, MachineCategory!A:A, "", 0, 1)
</f>
        <v>644a6302-7a8b-412d-8c7b-da7b22e9b6f0</v>
      </c>
      <c r="G270" s="74" t="str">
        <f t="array" ref="G270">XLOOKUP(C270, MachineCategory!B:B, MachineCategory!A:A, "", 0, 1)
</f>
        <v>f6ca47d1-716d-4efc-90c7-6590364beb0b</v>
      </c>
      <c r="H270" s="6"/>
    </row>
    <row r="271">
      <c r="A271" s="73" t="s">
        <v>599</v>
      </c>
      <c r="B271" s="73">
        <v>8113.0</v>
      </c>
      <c r="C271" s="73">
        <v>8107.0</v>
      </c>
      <c r="D271" s="73">
        <v>6.0</v>
      </c>
      <c r="E271" s="73"/>
      <c r="F271" s="74" t="str">
        <f t="array" ref="F271">XLOOKUP(B271, MachineCategory!B:B, MachineCategory!A:A, "", 0, 1)
</f>
        <v>644a6302-7a8b-412d-8c7b-da7b22e9b6f0</v>
      </c>
      <c r="G271" s="74" t="str">
        <f t="array" ref="G271">XLOOKUP(C271, MachineCategory!B:B, MachineCategory!A:A, "", 0, 1)
</f>
        <v>ffb8b2f3-3cf8-4250-9150-cc90a1905e4e</v>
      </c>
      <c r="H271" s="6"/>
    </row>
    <row r="272">
      <c r="A272" s="73" t="s">
        <v>599</v>
      </c>
      <c r="B272" s="73">
        <v>8113.0</v>
      </c>
      <c r="C272" s="73">
        <v>8108.0</v>
      </c>
      <c r="D272" s="73">
        <v>7.0</v>
      </c>
      <c r="E272" s="73"/>
      <c r="F272" s="74" t="str">
        <f t="array" ref="F272">XLOOKUP(B272, MachineCategory!B:B, MachineCategory!A:A, "", 0, 1)
</f>
        <v>644a6302-7a8b-412d-8c7b-da7b22e9b6f0</v>
      </c>
      <c r="G272" s="74" t="str">
        <f t="array" ref="G272">XLOOKUP(C272, MachineCategory!B:B, MachineCategory!A:A, "", 0, 1)
</f>
        <v>9b3df8f1-3ff2-4a96-9fd7-2a15af9c3447</v>
      </c>
      <c r="H272" s="6"/>
    </row>
    <row r="273">
      <c r="A273" s="73" t="s">
        <v>599</v>
      </c>
      <c r="B273" s="73">
        <v>8113.0</v>
      </c>
      <c r="C273" s="73">
        <v>8109.0</v>
      </c>
      <c r="D273" s="73">
        <v>8.0</v>
      </c>
      <c r="E273" s="73"/>
      <c r="F273" s="74" t="str">
        <f t="array" ref="F273">XLOOKUP(B273, MachineCategory!B:B, MachineCategory!A:A, "", 0, 1)
</f>
        <v>644a6302-7a8b-412d-8c7b-da7b22e9b6f0</v>
      </c>
      <c r="G273" s="74" t="str">
        <f t="array" ref="G273">XLOOKUP(C273, MachineCategory!B:B, MachineCategory!A:A, "", 0, 1)
</f>
        <v>fef261c7-268e-4c60-91d1-add2fdf5167d</v>
      </c>
      <c r="H273" s="6"/>
    </row>
    <row r="274">
      <c r="A274" s="73" t="s">
        <v>599</v>
      </c>
      <c r="B274" s="73">
        <v>8113.0</v>
      </c>
      <c r="C274" s="73">
        <v>8122.0</v>
      </c>
      <c r="D274" s="73">
        <v>9.0</v>
      </c>
      <c r="E274" s="73"/>
      <c r="F274" s="74" t="str">
        <f t="array" ref="F274">XLOOKUP(B274, MachineCategory!B:B, MachineCategory!A:A, "", 0, 1)
</f>
        <v>644a6302-7a8b-412d-8c7b-da7b22e9b6f0</v>
      </c>
      <c r="G274" s="74" t="str">
        <f t="array" ref="G274">XLOOKUP(C274, MachineCategory!B:B, MachineCategory!A:A, "", 0, 1)
</f>
        <v>5a10cfda-38ce-4f84-9df4-0eb8f177187e</v>
      </c>
      <c r="H274" s="6"/>
    </row>
    <row r="275">
      <c r="A275" s="73" t="s">
        <v>599</v>
      </c>
      <c r="B275" s="73">
        <v>8113.0</v>
      </c>
      <c r="C275" s="73">
        <v>8123.0</v>
      </c>
      <c r="D275" s="73">
        <v>10.0</v>
      </c>
      <c r="E275" s="73"/>
      <c r="F275" s="74" t="str">
        <f t="array" ref="F275">XLOOKUP(B275, MachineCategory!B:B, MachineCategory!A:A, "", 0, 1)
</f>
        <v>644a6302-7a8b-412d-8c7b-da7b22e9b6f0</v>
      </c>
      <c r="G275" s="74" t="str">
        <f t="array" ref="G275">XLOOKUP(C275, MachineCategory!B:B, MachineCategory!A:A, "", 0, 1)
</f>
        <v>2528786d-2ca3-4bbe-931f-90ebb0f641c3</v>
      </c>
      <c r="H275" s="6"/>
    </row>
    <row r="276">
      <c r="A276" s="73" t="s">
        <v>599</v>
      </c>
      <c r="B276" s="73">
        <v>8113.0</v>
      </c>
      <c r="C276" s="73">
        <v>8116.0</v>
      </c>
      <c r="D276" s="73">
        <v>11.0</v>
      </c>
      <c r="E276" s="73"/>
      <c r="F276" s="74" t="str">
        <f t="array" ref="F276">XLOOKUP(B276, MachineCategory!B:B, MachineCategory!A:A, "", 0, 1)
</f>
        <v>644a6302-7a8b-412d-8c7b-da7b22e9b6f0</v>
      </c>
      <c r="G276" s="74" t="str">
        <f t="array" ref="G276">XLOOKUP(C276, MachineCategory!B:B, MachineCategory!A:A, "", 0, 1)
</f>
        <v>916f65c2-8091-487d-821d-7f0153985710</v>
      </c>
      <c r="H276" s="6"/>
    </row>
    <row r="277">
      <c r="A277" s="73" t="s">
        <v>599</v>
      </c>
      <c r="B277" s="73">
        <v>8113.0</v>
      </c>
      <c r="C277" s="73">
        <v>8117.0</v>
      </c>
      <c r="D277" s="73">
        <v>12.0</v>
      </c>
      <c r="E277" s="73"/>
      <c r="F277" s="74" t="str">
        <f t="array" ref="F277">XLOOKUP(B277, MachineCategory!B:B, MachineCategory!A:A, "", 0, 1)
</f>
        <v>644a6302-7a8b-412d-8c7b-da7b22e9b6f0</v>
      </c>
      <c r="G277" s="74" t="str">
        <f t="array" ref="G277">XLOOKUP(C277, MachineCategory!B:B, MachineCategory!A:A, "", 0, 1)
</f>
        <v>d5bc28e7-40a9-42ee-9622-58818a18020d</v>
      </c>
      <c r="H277" s="6"/>
    </row>
    <row r="278">
      <c r="A278" s="73" t="s">
        <v>599</v>
      </c>
      <c r="B278" s="73">
        <v>8113.0</v>
      </c>
      <c r="C278" s="73">
        <v>8118.0</v>
      </c>
      <c r="D278" s="73">
        <v>13.0</v>
      </c>
      <c r="E278" s="73"/>
      <c r="F278" s="74" t="str">
        <f t="array" ref="F278">XLOOKUP(B278, MachineCategory!B:B, MachineCategory!A:A, "", 0, 1)
</f>
        <v>644a6302-7a8b-412d-8c7b-da7b22e9b6f0</v>
      </c>
      <c r="G278" s="74" t="str">
        <f t="array" ref="G278">XLOOKUP(C278, MachineCategory!B:B, MachineCategory!A:A, "", 0, 1)
</f>
        <v>140185fa-2b64-497c-af1e-352bbfd9135a</v>
      </c>
      <c r="H278" s="6"/>
    </row>
    <row r="279">
      <c r="A279" s="73" t="s">
        <v>599</v>
      </c>
      <c r="B279" s="73">
        <v>8113.0</v>
      </c>
      <c r="C279" s="73">
        <v>8110.0</v>
      </c>
      <c r="D279" s="73">
        <v>14.0</v>
      </c>
      <c r="E279" s="73"/>
      <c r="F279" s="74" t="str">
        <f t="array" ref="F279">XLOOKUP(B279, MachineCategory!B:B, MachineCategory!A:A, "", 0, 1)
</f>
        <v>644a6302-7a8b-412d-8c7b-da7b22e9b6f0</v>
      </c>
      <c r="G279" s="74" t="str">
        <f t="array" ref="G279">XLOOKUP(C279, MachineCategory!B:B, MachineCategory!A:A, "", 0, 1)
</f>
        <v>4abd084e-d156-4cb0-a902-f79dc6031e98</v>
      </c>
      <c r="H279" s="6"/>
    </row>
    <row r="280">
      <c r="A280" s="73" t="s">
        <v>599</v>
      </c>
      <c r="B280" s="73">
        <v>8113.0</v>
      </c>
      <c r="C280" s="73">
        <v>8111.0</v>
      </c>
      <c r="D280" s="73">
        <v>15.0</v>
      </c>
      <c r="E280" s="73"/>
      <c r="F280" s="74" t="str">
        <f t="array" ref="F280">XLOOKUP(B280, MachineCategory!B:B, MachineCategory!A:A, "", 0, 1)
</f>
        <v>644a6302-7a8b-412d-8c7b-da7b22e9b6f0</v>
      </c>
      <c r="G280" s="74" t="str">
        <f t="array" ref="G280">XLOOKUP(C280, MachineCategory!B:B, MachineCategory!A:A, "", 0, 1)
</f>
        <v>a2ff293b-117f-4794-b9af-fe7cefabcc7d</v>
      </c>
      <c r="H280" s="6"/>
    </row>
    <row r="281">
      <c r="A281" s="73" t="s">
        <v>599</v>
      </c>
      <c r="B281" s="73">
        <v>8113.0</v>
      </c>
      <c r="C281" s="73">
        <v>8112.0</v>
      </c>
      <c r="D281" s="73">
        <v>16.0</v>
      </c>
      <c r="E281" s="73"/>
      <c r="F281" s="74" t="str">
        <f t="array" ref="F281">XLOOKUP(B281, MachineCategory!B:B, MachineCategory!A:A, "", 0, 1)
</f>
        <v>644a6302-7a8b-412d-8c7b-da7b22e9b6f0</v>
      </c>
      <c r="G281" s="74" t="str">
        <f t="array" ref="G281">XLOOKUP(C281, MachineCategory!B:B, MachineCategory!A:A, "", 0, 1)
</f>
        <v>df8759e7-f23f-483f-b7e0-f7c835313421</v>
      </c>
      <c r="H281" s="6"/>
    </row>
    <row r="282">
      <c r="A282" s="73" t="s">
        <v>599</v>
      </c>
      <c r="B282" s="73">
        <v>8113.0</v>
      </c>
      <c r="C282" s="73">
        <v>8101.0</v>
      </c>
      <c r="D282" s="73">
        <v>17.0</v>
      </c>
      <c r="E282" s="73"/>
      <c r="F282" s="74" t="str">
        <f t="array" ref="F282">XLOOKUP(B282, MachineCategory!B:B, MachineCategory!A:A, "", 0, 1)
</f>
        <v>644a6302-7a8b-412d-8c7b-da7b22e9b6f0</v>
      </c>
      <c r="G282" s="74" t="str">
        <f t="array" ref="G282">XLOOKUP(C282, MachineCategory!B:B, MachineCategory!A:A, "", 0, 1)
</f>
        <v>bb61317b-3745-4832-914c-8bcbaea69282</v>
      </c>
      <c r="H282" s="6"/>
    </row>
    <row r="283">
      <c r="A283" s="73" t="s">
        <v>599</v>
      </c>
      <c r="B283" s="73">
        <v>8113.0</v>
      </c>
      <c r="C283" s="73">
        <v>8102.0</v>
      </c>
      <c r="D283" s="73">
        <v>18.0</v>
      </c>
      <c r="E283" s="73"/>
      <c r="F283" s="74" t="str">
        <f t="array" ref="F283">XLOOKUP(B283, MachineCategory!B:B, MachineCategory!A:A, "", 0, 1)
</f>
        <v>644a6302-7a8b-412d-8c7b-da7b22e9b6f0</v>
      </c>
      <c r="G283" s="74" t="str">
        <f t="array" ref="G283">XLOOKUP(C283, MachineCategory!B:B, MachineCategory!A:A, "", 0, 1)
</f>
        <v>5dbec723-4f9d-4c3d-8cde-45c9effadfb6</v>
      </c>
      <c r="H283" s="6"/>
    </row>
    <row r="284">
      <c r="A284" s="73" t="s">
        <v>599</v>
      </c>
      <c r="B284" s="73">
        <v>8113.0</v>
      </c>
      <c r="C284" s="73">
        <v>8103.0</v>
      </c>
      <c r="D284" s="73">
        <v>19.0</v>
      </c>
      <c r="E284" s="73"/>
      <c r="F284" s="74" t="str">
        <f t="array" ref="F284">XLOOKUP(B284, MachineCategory!B:B, MachineCategory!A:A, "", 0, 1)
</f>
        <v>644a6302-7a8b-412d-8c7b-da7b22e9b6f0</v>
      </c>
      <c r="G284" s="74" t="str">
        <f t="array" ref="G284">XLOOKUP(C284, MachineCategory!B:B, MachineCategory!A:A, "", 0, 1)
</f>
        <v>e78e2cc5-ca30-4762-a727-67f71a579637</v>
      </c>
      <c r="H284" s="6"/>
    </row>
    <row r="285">
      <c r="A285" s="73" t="s">
        <v>599</v>
      </c>
      <c r="B285" s="73">
        <v>8113.0</v>
      </c>
      <c r="C285" s="73">
        <v>8104.0</v>
      </c>
      <c r="D285" s="73">
        <v>20.0</v>
      </c>
      <c r="E285" s="73"/>
      <c r="F285" s="74" t="str">
        <f t="array" ref="F285">XLOOKUP(B285, MachineCategory!B:B, MachineCategory!A:A, "", 0, 1)
</f>
        <v>644a6302-7a8b-412d-8c7b-da7b22e9b6f0</v>
      </c>
      <c r="G285" s="74" t="str">
        <f t="array" ref="G285">XLOOKUP(C285, MachineCategory!B:B, MachineCategory!A:A, "", 0, 1)
</f>
        <v>502df72b-b47f-4863-8a72-29b9853d9afb</v>
      </c>
      <c r="H285" s="6"/>
    </row>
    <row r="286">
      <c r="A286" s="73" t="s">
        <v>599</v>
      </c>
      <c r="B286" s="73">
        <v>8113.0</v>
      </c>
      <c r="C286" s="73">
        <v>8105.0</v>
      </c>
      <c r="D286" s="73">
        <v>21.0</v>
      </c>
      <c r="E286" s="73"/>
      <c r="F286" s="74" t="str">
        <f t="array" ref="F286">XLOOKUP(B286, MachineCategory!B:B, MachineCategory!A:A, "", 0, 1)
</f>
        <v>644a6302-7a8b-412d-8c7b-da7b22e9b6f0</v>
      </c>
      <c r="G286" s="74" t="str">
        <f t="array" ref="G286">XLOOKUP(C286, MachineCategory!B:B, MachineCategory!A:A, "", 0, 1)
</f>
        <v>0d3fe0e3-f9bc-424d-b58c-4c14cec8a5f9</v>
      </c>
      <c r="H286" s="6"/>
    </row>
    <row r="287">
      <c r="A287" s="73" t="s">
        <v>599</v>
      </c>
      <c r="B287" s="73">
        <v>8113.0</v>
      </c>
      <c r="C287" s="73">
        <v>8106.0</v>
      </c>
      <c r="D287" s="73">
        <v>22.0</v>
      </c>
      <c r="E287" s="73"/>
      <c r="F287" s="74" t="str">
        <f t="array" ref="F287">XLOOKUP(B287, MachineCategory!B:B, MachineCategory!A:A, "", 0, 1)
</f>
        <v>644a6302-7a8b-412d-8c7b-da7b22e9b6f0</v>
      </c>
      <c r="G287" s="74" t="str">
        <f t="array" ref="G287">XLOOKUP(C287, MachineCategory!B:B, MachineCategory!A:A, "", 0, 1)
</f>
        <v>4697840c-24c4-4b2a-a27a-c03bbe146337</v>
      </c>
      <c r="H287" s="6"/>
    </row>
    <row r="288">
      <c r="A288" s="73" t="s">
        <v>599</v>
      </c>
      <c r="B288" s="73">
        <v>8114.0</v>
      </c>
      <c r="C288" s="73">
        <v>8115.0</v>
      </c>
      <c r="D288" s="73">
        <v>1.0</v>
      </c>
      <c r="E288" s="74" t="b">
        <v>1</v>
      </c>
      <c r="F288" s="74" t="str">
        <f t="array" ref="F288">XLOOKUP(B288, MachineCategory!B:B, MachineCategory!A:A, "", 0, 1)
</f>
        <v>8922ba7e-3630-4a1a-b53b-c66a0970f1e5</v>
      </c>
      <c r="G288" s="74" t="str">
        <f t="array" ref="G288">XLOOKUP(C288, MachineCategory!B:B, MachineCategory!A:A, "", 0, 1)
</f>
        <v>550fe141-f0d3-4146-9a03-ea306764179b</v>
      </c>
      <c r="H288" s="6"/>
    </row>
    <row r="289">
      <c r="A289" s="73" t="s">
        <v>599</v>
      </c>
      <c r="B289" s="73">
        <v>8114.0</v>
      </c>
      <c r="C289" s="73">
        <v>8113.0</v>
      </c>
      <c r="D289" s="73">
        <v>2.0</v>
      </c>
      <c r="E289" s="73"/>
      <c r="F289" s="74" t="str">
        <f t="array" ref="F289">XLOOKUP(B289, MachineCategory!B:B, MachineCategory!A:A, "", 0, 1)
</f>
        <v>8922ba7e-3630-4a1a-b53b-c66a0970f1e5</v>
      </c>
      <c r="G289" s="74" t="str">
        <f t="array" ref="G289">XLOOKUP(C289, MachineCategory!B:B, MachineCategory!A:A, "", 0, 1)
</f>
        <v>644a6302-7a8b-412d-8c7b-da7b22e9b6f0</v>
      </c>
      <c r="H289" s="6"/>
    </row>
    <row r="290">
      <c r="A290" s="73" t="s">
        <v>599</v>
      </c>
      <c r="B290" s="73">
        <v>8114.0</v>
      </c>
      <c r="C290" s="73">
        <v>8119.0</v>
      </c>
      <c r="D290" s="73">
        <v>3.0</v>
      </c>
      <c r="E290" s="73"/>
      <c r="F290" s="74" t="str">
        <f t="array" ref="F290">XLOOKUP(B290, MachineCategory!B:B, MachineCategory!A:A, "", 0, 1)
</f>
        <v>8922ba7e-3630-4a1a-b53b-c66a0970f1e5</v>
      </c>
      <c r="G290" s="74" t="str">
        <f t="array" ref="G290">XLOOKUP(C290, MachineCategory!B:B, MachineCategory!A:A, "", 0, 1)
</f>
        <v>e176af8a-453f-41b1-9ddd-1e64e0f6cf1d</v>
      </c>
      <c r="H290" s="6"/>
    </row>
    <row r="291">
      <c r="A291" s="73" t="s">
        <v>599</v>
      </c>
      <c r="B291" s="73">
        <v>8114.0</v>
      </c>
      <c r="C291" s="73">
        <v>8120.0</v>
      </c>
      <c r="D291" s="73">
        <v>4.0</v>
      </c>
      <c r="E291" s="73"/>
      <c r="F291" s="74" t="str">
        <f t="array" ref="F291">XLOOKUP(B291, MachineCategory!B:B, MachineCategory!A:A, "", 0, 1)
</f>
        <v>8922ba7e-3630-4a1a-b53b-c66a0970f1e5</v>
      </c>
      <c r="G291" s="74" t="str">
        <f t="array" ref="G291">XLOOKUP(C291, MachineCategory!B:B, MachineCategory!A:A, "", 0, 1)
</f>
        <v>1c905a6d-47a6-48cc-b83e-6168bb1a56a5</v>
      </c>
      <c r="H291" s="6"/>
    </row>
    <row r="292">
      <c r="A292" s="73" t="s">
        <v>599</v>
      </c>
      <c r="B292" s="73">
        <v>8114.0</v>
      </c>
      <c r="C292" s="73">
        <v>8121.0</v>
      </c>
      <c r="D292" s="73">
        <v>5.0</v>
      </c>
      <c r="E292" s="73"/>
      <c r="F292" s="74" t="str">
        <f t="array" ref="F292">XLOOKUP(B292, MachineCategory!B:B, MachineCategory!A:A, "", 0, 1)
</f>
        <v>8922ba7e-3630-4a1a-b53b-c66a0970f1e5</v>
      </c>
      <c r="G292" s="74" t="str">
        <f t="array" ref="G292">XLOOKUP(C292, MachineCategory!B:B, MachineCategory!A:A, "", 0, 1)
</f>
        <v>f6ca47d1-716d-4efc-90c7-6590364beb0b</v>
      </c>
      <c r="H292" s="6"/>
    </row>
    <row r="293">
      <c r="A293" s="73" t="s">
        <v>599</v>
      </c>
      <c r="B293" s="73">
        <v>8114.0</v>
      </c>
      <c r="C293" s="73">
        <v>8107.0</v>
      </c>
      <c r="D293" s="73">
        <v>6.0</v>
      </c>
      <c r="E293" s="73"/>
      <c r="F293" s="74" t="str">
        <f t="array" ref="F293">XLOOKUP(B293, MachineCategory!B:B, MachineCategory!A:A, "", 0, 1)
</f>
        <v>8922ba7e-3630-4a1a-b53b-c66a0970f1e5</v>
      </c>
      <c r="G293" s="74" t="str">
        <f t="array" ref="G293">XLOOKUP(C293, MachineCategory!B:B, MachineCategory!A:A, "", 0, 1)
</f>
        <v>ffb8b2f3-3cf8-4250-9150-cc90a1905e4e</v>
      </c>
      <c r="H293" s="6"/>
    </row>
    <row r="294">
      <c r="A294" s="73" t="s">
        <v>599</v>
      </c>
      <c r="B294" s="73">
        <v>8114.0</v>
      </c>
      <c r="C294" s="73">
        <v>8108.0</v>
      </c>
      <c r="D294" s="73">
        <v>7.0</v>
      </c>
      <c r="E294" s="73"/>
      <c r="F294" s="74" t="str">
        <f t="array" ref="F294">XLOOKUP(B294, MachineCategory!B:B, MachineCategory!A:A, "", 0, 1)
</f>
        <v>8922ba7e-3630-4a1a-b53b-c66a0970f1e5</v>
      </c>
      <c r="G294" s="74" t="str">
        <f t="array" ref="G294">XLOOKUP(C294, MachineCategory!B:B, MachineCategory!A:A, "", 0, 1)
</f>
        <v>9b3df8f1-3ff2-4a96-9fd7-2a15af9c3447</v>
      </c>
      <c r="H294" s="6"/>
    </row>
    <row r="295">
      <c r="A295" s="73" t="s">
        <v>599</v>
      </c>
      <c r="B295" s="73">
        <v>8114.0</v>
      </c>
      <c r="C295" s="73">
        <v>8109.0</v>
      </c>
      <c r="D295" s="73">
        <v>8.0</v>
      </c>
      <c r="E295" s="73"/>
      <c r="F295" s="74" t="str">
        <f t="array" ref="F295">XLOOKUP(B295, MachineCategory!B:B, MachineCategory!A:A, "", 0, 1)
</f>
        <v>8922ba7e-3630-4a1a-b53b-c66a0970f1e5</v>
      </c>
      <c r="G295" s="74" t="str">
        <f t="array" ref="G295">XLOOKUP(C295, MachineCategory!B:B, MachineCategory!A:A, "", 0, 1)
</f>
        <v>fef261c7-268e-4c60-91d1-add2fdf5167d</v>
      </c>
      <c r="H295" s="6"/>
    </row>
    <row r="296">
      <c r="A296" s="73" t="s">
        <v>599</v>
      </c>
      <c r="B296" s="73">
        <v>8114.0</v>
      </c>
      <c r="C296" s="73">
        <v>8116.0</v>
      </c>
      <c r="D296" s="73">
        <v>9.0</v>
      </c>
      <c r="E296" s="73"/>
      <c r="F296" s="74" t="str">
        <f t="array" ref="F296">XLOOKUP(B296, MachineCategory!B:B, MachineCategory!A:A, "", 0, 1)
</f>
        <v>8922ba7e-3630-4a1a-b53b-c66a0970f1e5</v>
      </c>
      <c r="G296" s="74" t="str">
        <f t="array" ref="G296">XLOOKUP(C296, MachineCategory!B:B, MachineCategory!A:A, "", 0, 1)
</f>
        <v>916f65c2-8091-487d-821d-7f0153985710</v>
      </c>
      <c r="H296" s="6"/>
    </row>
    <row r="297">
      <c r="A297" s="73" t="s">
        <v>599</v>
      </c>
      <c r="B297" s="73">
        <v>8114.0</v>
      </c>
      <c r="C297" s="73">
        <v>8117.0</v>
      </c>
      <c r="D297" s="73">
        <v>10.0</v>
      </c>
      <c r="E297" s="73"/>
      <c r="F297" s="74" t="str">
        <f t="array" ref="F297">XLOOKUP(B297, MachineCategory!B:B, MachineCategory!A:A, "", 0, 1)
</f>
        <v>8922ba7e-3630-4a1a-b53b-c66a0970f1e5</v>
      </c>
      <c r="G297" s="74" t="str">
        <f t="array" ref="G297">XLOOKUP(C297, MachineCategory!B:B, MachineCategory!A:A, "", 0, 1)
</f>
        <v>d5bc28e7-40a9-42ee-9622-58818a18020d</v>
      </c>
      <c r="H297" s="6"/>
    </row>
    <row r="298">
      <c r="A298" s="73" t="s">
        <v>599</v>
      </c>
      <c r="B298" s="73">
        <v>8114.0</v>
      </c>
      <c r="C298" s="73">
        <v>8122.0</v>
      </c>
      <c r="D298" s="73">
        <v>11.0</v>
      </c>
      <c r="E298" s="73"/>
      <c r="F298" s="74" t="str">
        <f t="array" ref="F298">XLOOKUP(B298, MachineCategory!B:B, MachineCategory!A:A, "", 0, 1)
</f>
        <v>8922ba7e-3630-4a1a-b53b-c66a0970f1e5</v>
      </c>
      <c r="G298" s="74" t="str">
        <f t="array" ref="G298">XLOOKUP(C298, MachineCategory!B:B, MachineCategory!A:A, "", 0, 1)
</f>
        <v>5a10cfda-38ce-4f84-9df4-0eb8f177187e</v>
      </c>
      <c r="H298" s="6"/>
    </row>
    <row r="299">
      <c r="A299" s="73" t="s">
        <v>599</v>
      </c>
      <c r="B299" s="73">
        <v>8114.0</v>
      </c>
      <c r="C299" s="73">
        <v>8123.0</v>
      </c>
      <c r="D299" s="73">
        <v>12.0</v>
      </c>
      <c r="E299" s="73"/>
      <c r="F299" s="74" t="str">
        <f t="array" ref="F299">XLOOKUP(B299, MachineCategory!B:B, MachineCategory!A:A, "", 0, 1)
</f>
        <v>8922ba7e-3630-4a1a-b53b-c66a0970f1e5</v>
      </c>
      <c r="G299" s="74" t="str">
        <f t="array" ref="G299">XLOOKUP(C299, MachineCategory!B:B, MachineCategory!A:A, "", 0, 1)
</f>
        <v>2528786d-2ca3-4bbe-931f-90ebb0f641c3</v>
      </c>
      <c r="H299" s="6"/>
    </row>
    <row r="300">
      <c r="A300" s="73" t="s">
        <v>599</v>
      </c>
      <c r="B300" s="73">
        <v>8114.0</v>
      </c>
      <c r="C300" s="73">
        <v>8118.0</v>
      </c>
      <c r="D300" s="73">
        <v>13.0</v>
      </c>
      <c r="E300" s="73"/>
      <c r="F300" s="74" t="str">
        <f t="array" ref="F300">XLOOKUP(B300, MachineCategory!B:B, MachineCategory!A:A, "", 0, 1)
</f>
        <v>8922ba7e-3630-4a1a-b53b-c66a0970f1e5</v>
      </c>
      <c r="G300" s="74" t="str">
        <f t="array" ref="G300">XLOOKUP(C300, MachineCategory!B:B, MachineCategory!A:A, "", 0, 1)
</f>
        <v>140185fa-2b64-497c-af1e-352bbfd9135a</v>
      </c>
      <c r="H300" s="6"/>
    </row>
    <row r="301">
      <c r="A301" s="73" t="s">
        <v>599</v>
      </c>
      <c r="B301" s="73">
        <v>8114.0</v>
      </c>
      <c r="C301" s="73">
        <v>8110.0</v>
      </c>
      <c r="D301" s="73">
        <v>14.0</v>
      </c>
      <c r="E301" s="73"/>
      <c r="F301" s="74" t="str">
        <f t="array" ref="F301">XLOOKUP(B301, MachineCategory!B:B, MachineCategory!A:A, "", 0, 1)
</f>
        <v>8922ba7e-3630-4a1a-b53b-c66a0970f1e5</v>
      </c>
      <c r="G301" s="74" t="str">
        <f t="array" ref="G301">XLOOKUP(C301, MachineCategory!B:B, MachineCategory!A:A, "", 0, 1)
</f>
        <v>4abd084e-d156-4cb0-a902-f79dc6031e98</v>
      </c>
      <c r="H301" s="6"/>
    </row>
    <row r="302">
      <c r="A302" s="73" t="s">
        <v>599</v>
      </c>
      <c r="B302" s="73">
        <v>8114.0</v>
      </c>
      <c r="C302" s="73">
        <v>8111.0</v>
      </c>
      <c r="D302" s="73">
        <v>15.0</v>
      </c>
      <c r="E302" s="73"/>
      <c r="F302" s="74" t="str">
        <f t="array" ref="F302">XLOOKUP(B302, MachineCategory!B:B, MachineCategory!A:A, "", 0, 1)
</f>
        <v>8922ba7e-3630-4a1a-b53b-c66a0970f1e5</v>
      </c>
      <c r="G302" s="74" t="str">
        <f t="array" ref="G302">XLOOKUP(C302, MachineCategory!B:B, MachineCategory!A:A, "", 0, 1)
</f>
        <v>a2ff293b-117f-4794-b9af-fe7cefabcc7d</v>
      </c>
      <c r="H302" s="6"/>
    </row>
    <row r="303">
      <c r="A303" s="73" t="s">
        <v>599</v>
      </c>
      <c r="B303" s="73">
        <v>8114.0</v>
      </c>
      <c r="C303" s="73">
        <v>8112.0</v>
      </c>
      <c r="D303" s="73">
        <v>16.0</v>
      </c>
      <c r="E303" s="73"/>
      <c r="F303" s="74" t="str">
        <f t="array" ref="F303">XLOOKUP(B303, MachineCategory!B:B, MachineCategory!A:A, "", 0, 1)
</f>
        <v>8922ba7e-3630-4a1a-b53b-c66a0970f1e5</v>
      </c>
      <c r="G303" s="74" t="str">
        <f t="array" ref="G303">XLOOKUP(C303, MachineCategory!B:B, MachineCategory!A:A, "", 0, 1)
</f>
        <v>df8759e7-f23f-483f-b7e0-f7c835313421</v>
      </c>
      <c r="H303" s="6"/>
    </row>
    <row r="304">
      <c r="A304" s="73" t="s">
        <v>599</v>
      </c>
      <c r="B304" s="73">
        <v>8114.0</v>
      </c>
      <c r="C304" s="73">
        <v>8102.0</v>
      </c>
      <c r="D304" s="73">
        <v>17.0</v>
      </c>
      <c r="E304" s="73"/>
      <c r="F304" s="74" t="str">
        <f t="array" ref="F304">XLOOKUP(B304, MachineCategory!B:B, MachineCategory!A:A, "", 0, 1)
</f>
        <v>8922ba7e-3630-4a1a-b53b-c66a0970f1e5</v>
      </c>
      <c r="G304" s="74" t="str">
        <f t="array" ref="G304">XLOOKUP(C304, MachineCategory!B:B, MachineCategory!A:A, "", 0, 1)
</f>
        <v>5dbec723-4f9d-4c3d-8cde-45c9effadfb6</v>
      </c>
      <c r="H304" s="6"/>
    </row>
    <row r="305">
      <c r="A305" s="73" t="s">
        <v>599</v>
      </c>
      <c r="B305" s="73">
        <v>8114.0</v>
      </c>
      <c r="C305" s="73">
        <v>8101.0</v>
      </c>
      <c r="D305" s="73">
        <v>18.0</v>
      </c>
      <c r="E305" s="73"/>
      <c r="F305" s="74" t="str">
        <f t="array" ref="F305">XLOOKUP(B305, MachineCategory!B:B, MachineCategory!A:A, "", 0, 1)
</f>
        <v>8922ba7e-3630-4a1a-b53b-c66a0970f1e5</v>
      </c>
      <c r="G305" s="74" t="str">
        <f t="array" ref="G305">XLOOKUP(C305, MachineCategory!B:B, MachineCategory!A:A, "", 0, 1)
</f>
        <v>bb61317b-3745-4832-914c-8bcbaea69282</v>
      </c>
      <c r="H305" s="6"/>
    </row>
    <row r="306">
      <c r="A306" s="73" t="s">
        <v>599</v>
      </c>
      <c r="B306" s="73">
        <v>8114.0</v>
      </c>
      <c r="C306" s="73">
        <v>8103.0</v>
      </c>
      <c r="D306" s="73">
        <v>19.0</v>
      </c>
      <c r="E306" s="73"/>
      <c r="F306" s="74" t="str">
        <f t="array" ref="F306">XLOOKUP(B306, MachineCategory!B:B, MachineCategory!A:A, "", 0, 1)
</f>
        <v>8922ba7e-3630-4a1a-b53b-c66a0970f1e5</v>
      </c>
      <c r="G306" s="74" t="str">
        <f t="array" ref="G306">XLOOKUP(C306, MachineCategory!B:B, MachineCategory!A:A, "", 0, 1)
</f>
        <v>e78e2cc5-ca30-4762-a727-67f71a579637</v>
      </c>
      <c r="H306" s="6"/>
    </row>
    <row r="307">
      <c r="A307" s="73" t="s">
        <v>599</v>
      </c>
      <c r="B307" s="73">
        <v>8114.0</v>
      </c>
      <c r="C307" s="73">
        <v>8104.0</v>
      </c>
      <c r="D307" s="73">
        <v>20.0</v>
      </c>
      <c r="E307" s="73"/>
      <c r="F307" s="74" t="str">
        <f t="array" ref="F307">XLOOKUP(B307, MachineCategory!B:B, MachineCategory!A:A, "", 0, 1)
</f>
        <v>8922ba7e-3630-4a1a-b53b-c66a0970f1e5</v>
      </c>
      <c r="G307" s="74" t="str">
        <f t="array" ref="G307">XLOOKUP(C307, MachineCategory!B:B, MachineCategory!A:A, "", 0, 1)
</f>
        <v>502df72b-b47f-4863-8a72-29b9853d9afb</v>
      </c>
      <c r="H307" s="6"/>
    </row>
    <row r="308">
      <c r="A308" s="73" t="s">
        <v>599</v>
      </c>
      <c r="B308" s="73">
        <v>8114.0</v>
      </c>
      <c r="C308" s="73">
        <v>8105.0</v>
      </c>
      <c r="D308" s="73">
        <v>21.0</v>
      </c>
      <c r="E308" s="73"/>
      <c r="F308" s="74" t="str">
        <f t="array" ref="F308">XLOOKUP(B308, MachineCategory!B:B, MachineCategory!A:A, "", 0, 1)
</f>
        <v>8922ba7e-3630-4a1a-b53b-c66a0970f1e5</v>
      </c>
      <c r="G308" s="74" t="str">
        <f t="array" ref="G308">XLOOKUP(C308, MachineCategory!B:B, MachineCategory!A:A, "", 0, 1)
</f>
        <v>0d3fe0e3-f9bc-424d-b58c-4c14cec8a5f9</v>
      </c>
      <c r="H308" s="6"/>
    </row>
    <row r="309">
      <c r="A309" s="73" t="s">
        <v>599</v>
      </c>
      <c r="B309" s="73">
        <v>8114.0</v>
      </c>
      <c r="C309" s="73">
        <v>8106.0</v>
      </c>
      <c r="D309" s="73">
        <v>22.0</v>
      </c>
      <c r="E309" s="73"/>
      <c r="F309" s="74" t="str">
        <f t="array" ref="F309">XLOOKUP(B309, MachineCategory!B:B, MachineCategory!A:A, "", 0, 1)
</f>
        <v>8922ba7e-3630-4a1a-b53b-c66a0970f1e5</v>
      </c>
      <c r="G309" s="74" t="str">
        <f t="array" ref="G309">XLOOKUP(C309, MachineCategory!B:B, MachineCategory!A:A, "", 0, 1)
</f>
        <v>4697840c-24c4-4b2a-a27a-c03bbe146337</v>
      </c>
      <c r="H309" s="6"/>
    </row>
    <row r="310">
      <c r="A310" s="73" t="s">
        <v>599</v>
      </c>
      <c r="B310" s="73">
        <v>8115.0</v>
      </c>
      <c r="C310" s="73">
        <v>8114.0</v>
      </c>
      <c r="D310" s="73">
        <v>1.0</v>
      </c>
      <c r="E310" s="74" t="b">
        <v>1</v>
      </c>
      <c r="F310" s="74" t="str">
        <f t="array" ref="F310">XLOOKUP(B310, MachineCategory!B:B, MachineCategory!A:A, "", 0, 1)
</f>
        <v>550fe141-f0d3-4146-9a03-ea306764179b</v>
      </c>
      <c r="G310" s="74" t="str">
        <f t="array" ref="G310">XLOOKUP(C310, MachineCategory!B:B, MachineCategory!A:A, "", 0, 1)
</f>
        <v>8922ba7e-3630-4a1a-b53b-c66a0970f1e5</v>
      </c>
      <c r="H310" s="6"/>
    </row>
    <row r="311">
      <c r="A311" s="73" t="s">
        <v>599</v>
      </c>
      <c r="B311" s="73">
        <v>8115.0</v>
      </c>
      <c r="C311" s="73">
        <v>8116.0</v>
      </c>
      <c r="D311" s="73">
        <v>2.0</v>
      </c>
      <c r="E311" s="73"/>
      <c r="F311" s="74" t="str">
        <f t="array" ref="F311">XLOOKUP(B311, MachineCategory!B:B, MachineCategory!A:A, "", 0, 1)
</f>
        <v>550fe141-f0d3-4146-9a03-ea306764179b</v>
      </c>
      <c r="G311" s="74" t="str">
        <f t="array" ref="G311">XLOOKUP(C311, MachineCategory!B:B, MachineCategory!A:A, "", 0, 1)
</f>
        <v>916f65c2-8091-487d-821d-7f0153985710</v>
      </c>
      <c r="H311" s="6"/>
    </row>
    <row r="312">
      <c r="A312" s="73" t="s">
        <v>599</v>
      </c>
      <c r="B312" s="73">
        <v>8115.0</v>
      </c>
      <c r="C312" s="73">
        <v>8121.0</v>
      </c>
      <c r="D312" s="73">
        <v>3.0</v>
      </c>
      <c r="E312" s="73"/>
      <c r="F312" s="74" t="str">
        <f t="array" ref="F312">XLOOKUP(B312, MachineCategory!B:B, MachineCategory!A:A, "", 0, 1)
</f>
        <v>550fe141-f0d3-4146-9a03-ea306764179b</v>
      </c>
      <c r="G312" s="74" t="str">
        <f t="array" ref="G312">XLOOKUP(C312, MachineCategory!B:B, MachineCategory!A:A, "", 0, 1)
</f>
        <v>f6ca47d1-716d-4efc-90c7-6590364beb0b</v>
      </c>
      <c r="H312" s="6"/>
    </row>
    <row r="313">
      <c r="A313" s="73" t="s">
        <v>599</v>
      </c>
      <c r="B313" s="73">
        <v>8115.0</v>
      </c>
      <c r="C313" s="73">
        <v>8120.0</v>
      </c>
      <c r="D313" s="73">
        <v>4.0</v>
      </c>
      <c r="E313" s="73"/>
      <c r="F313" s="74" t="str">
        <f t="array" ref="F313">XLOOKUP(B313, MachineCategory!B:B, MachineCategory!A:A, "", 0, 1)
</f>
        <v>550fe141-f0d3-4146-9a03-ea306764179b</v>
      </c>
      <c r="G313" s="74" t="str">
        <f t="array" ref="G313">XLOOKUP(C313, MachineCategory!B:B, MachineCategory!A:A, "", 0, 1)
</f>
        <v>1c905a6d-47a6-48cc-b83e-6168bb1a56a5</v>
      </c>
      <c r="H313" s="6"/>
    </row>
    <row r="314">
      <c r="A314" s="73" t="s">
        <v>599</v>
      </c>
      <c r="B314" s="73">
        <v>8115.0</v>
      </c>
      <c r="C314" s="73">
        <v>8122.0</v>
      </c>
      <c r="D314" s="73">
        <v>5.0</v>
      </c>
      <c r="E314" s="73"/>
      <c r="F314" s="74" t="str">
        <f t="array" ref="F314">XLOOKUP(B314, MachineCategory!B:B, MachineCategory!A:A, "", 0, 1)
</f>
        <v>550fe141-f0d3-4146-9a03-ea306764179b</v>
      </c>
      <c r="G314" s="74" t="str">
        <f t="array" ref="G314">XLOOKUP(C314, MachineCategory!B:B, MachineCategory!A:A, "", 0, 1)
</f>
        <v>5a10cfda-38ce-4f84-9df4-0eb8f177187e</v>
      </c>
      <c r="H314" s="6"/>
    </row>
    <row r="315">
      <c r="A315" s="73" t="s">
        <v>599</v>
      </c>
      <c r="B315" s="73">
        <v>8115.0</v>
      </c>
      <c r="C315" s="73">
        <v>8109.0</v>
      </c>
      <c r="D315" s="73">
        <v>6.0</v>
      </c>
      <c r="E315" s="73"/>
      <c r="F315" s="74" t="str">
        <f t="array" ref="F315">XLOOKUP(B315, MachineCategory!B:B, MachineCategory!A:A, "", 0, 1)
</f>
        <v>550fe141-f0d3-4146-9a03-ea306764179b</v>
      </c>
      <c r="G315" s="74" t="str">
        <f t="array" ref="G315">XLOOKUP(C315, MachineCategory!B:B, MachineCategory!A:A, "", 0, 1)
</f>
        <v>fef261c7-268e-4c60-91d1-add2fdf5167d</v>
      </c>
      <c r="H315" s="6"/>
    </row>
    <row r="316">
      <c r="A316" s="73" t="s">
        <v>599</v>
      </c>
      <c r="B316" s="73">
        <v>8115.0</v>
      </c>
      <c r="C316" s="73">
        <v>8108.0</v>
      </c>
      <c r="D316" s="73">
        <v>7.0</v>
      </c>
      <c r="E316" s="73"/>
      <c r="F316" s="74" t="str">
        <f t="array" ref="F316">XLOOKUP(B316, MachineCategory!B:B, MachineCategory!A:A, "", 0, 1)
</f>
        <v>550fe141-f0d3-4146-9a03-ea306764179b</v>
      </c>
      <c r="G316" s="74" t="str">
        <f t="array" ref="G316">XLOOKUP(C316, MachineCategory!B:B, MachineCategory!A:A, "", 0, 1)
</f>
        <v>9b3df8f1-3ff2-4a96-9fd7-2a15af9c3447</v>
      </c>
      <c r="H316" s="6"/>
    </row>
    <row r="317">
      <c r="A317" s="73" t="s">
        <v>599</v>
      </c>
      <c r="B317" s="73">
        <v>8115.0</v>
      </c>
      <c r="C317" s="73">
        <v>8110.0</v>
      </c>
      <c r="D317" s="73">
        <v>8.0</v>
      </c>
      <c r="E317" s="73"/>
      <c r="F317" s="74" t="str">
        <f t="array" ref="F317">XLOOKUP(B317, MachineCategory!B:B, MachineCategory!A:A, "", 0, 1)
</f>
        <v>550fe141-f0d3-4146-9a03-ea306764179b</v>
      </c>
      <c r="G317" s="74" t="str">
        <f t="array" ref="G317">XLOOKUP(C317, MachineCategory!B:B, MachineCategory!A:A, "", 0, 1)
</f>
        <v>4abd084e-d156-4cb0-a902-f79dc6031e98</v>
      </c>
      <c r="H317" s="6"/>
    </row>
    <row r="318">
      <c r="A318" s="73" t="s">
        <v>599</v>
      </c>
      <c r="B318" s="73">
        <v>8115.0</v>
      </c>
      <c r="C318" s="73">
        <v>8113.0</v>
      </c>
      <c r="D318" s="73">
        <v>9.0</v>
      </c>
      <c r="E318" s="73"/>
      <c r="F318" s="74" t="str">
        <f t="array" ref="F318">XLOOKUP(B318, MachineCategory!B:B, MachineCategory!A:A, "", 0, 1)
</f>
        <v>550fe141-f0d3-4146-9a03-ea306764179b</v>
      </c>
      <c r="G318" s="74" t="str">
        <f t="array" ref="G318">XLOOKUP(C318, MachineCategory!B:B, MachineCategory!A:A, "", 0, 1)
</f>
        <v>644a6302-7a8b-412d-8c7b-da7b22e9b6f0</v>
      </c>
      <c r="H318" s="6"/>
    </row>
    <row r="319">
      <c r="A319" s="73" t="s">
        <v>599</v>
      </c>
      <c r="B319" s="73">
        <v>8115.0</v>
      </c>
      <c r="C319" s="73">
        <v>8117.0</v>
      </c>
      <c r="D319" s="73">
        <v>10.0</v>
      </c>
      <c r="E319" s="73"/>
      <c r="F319" s="74" t="str">
        <f t="array" ref="F319">XLOOKUP(B319, MachineCategory!B:B, MachineCategory!A:A, "", 0, 1)
</f>
        <v>550fe141-f0d3-4146-9a03-ea306764179b</v>
      </c>
      <c r="G319" s="74" t="str">
        <f t="array" ref="G319">XLOOKUP(C319, MachineCategory!B:B, MachineCategory!A:A, "", 0, 1)
</f>
        <v>d5bc28e7-40a9-42ee-9622-58818a18020d</v>
      </c>
      <c r="H319" s="6"/>
    </row>
    <row r="320">
      <c r="A320" s="73" t="s">
        <v>599</v>
      </c>
      <c r="B320" s="73">
        <v>8115.0</v>
      </c>
      <c r="C320" s="73">
        <v>8123.0</v>
      </c>
      <c r="D320" s="73">
        <v>11.0</v>
      </c>
      <c r="E320" s="73"/>
      <c r="F320" s="74" t="str">
        <f t="array" ref="F320">XLOOKUP(B320, MachineCategory!B:B, MachineCategory!A:A, "", 0, 1)
</f>
        <v>550fe141-f0d3-4146-9a03-ea306764179b</v>
      </c>
      <c r="G320" s="74" t="str">
        <f t="array" ref="G320">XLOOKUP(C320, MachineCategory!B:B, MachineCategory!A:A, "", 0, 1)
</f>
        <v>2528786d-2ca3-4bbe-931f-90ebb0f641c3</v>
      </c>
      <c r="H320" s="6"/>
    </row>
    <row r="321">
      <c r="A321" s="73" t="s">
        <v>599</v>
      </c>
      <c r="B321" s="73">
        <v>8115.0</v>
      </c>
      <c r="C321" s="73">
        <v>8119.0</v>
      </c>
      <c r="D321" s="73">
        <v>12.0</v>
      </c>
      <c r="E321" s="73"/>
      <c r="F321" s="74" t="str">
        <f t="array" ref="F321">XLOOKUP(B321, MachineCategory!B:B, MachineCategory!A:A, "", 0, 1)
</f>
        <v>550fe141-f0d3-4146-9a03-ea306764179b</v>
      </c>
      <c r="G321" s="74" t="str">
        <f t="array" ref="G321">XLOOKUP(C321, MachineCategory!B:B, MachineCategory!A:A, "", 0, 1)
</f>
        <v>e176af8a-453f-41b1-9ddd-1e64e0f6cf1d</v>
      </c>
      <c r="H321" s="6"/>
    </row>
    <row r="322">
      <c r="A322" s="73" t="s">
        <v>599</v>
      </c>
      <c r="B322" s="73">
        <v>8115.0</v>
      </c>
      <c r="C322" s="73">
        <v>8118.0</v>
      </c>
      <c r="D322" s="73">
        <v>13.0</v>
      </c>
      <c r="E322" s="73"/>
      <c r="F322" s="74" t="str">
        <f t="array" ref="F322">XLOOKUP(B322, MachineCategory!B:B, MachineCategory!A:A, "", 0, 1)
</f>
        <v>550fe141-f0d3-4146-9a03-ea306764179b</v>
      </c>
      <c r="G322" s="74" t="str">
        <f t="array" ref="G322">XLOOKUP(C322, MachineCategory!B:B, MachineCategory!A:A, "", 0, 1)
</f>
        <v>140185fa-2b64-497c-af1e-352bbfd9135a</v>
      </c>
      <c r="H322" s="6"/>
    </row>
    <row r="323">
      <c r="A323" s="73" t="s">
        <v>599</v>
      </c>
      <c r="B323" s="73">
        <v>8115.0</v>
      </c>
      <c r="C323" s="73">
        <v>8111.0</v>
      </c>
      <c r="D323" s="73">
        <v>14.0</v>
      </c>
      <c r="E323" s="73"/>
      <c r="F323" s="74" t="str">
        <f t="array" ref="F323">XLOOKUP(B323, MachineCategory!B:B, MachineCategory!A:A, "", 0, 1)
</f>
        <v>550fe141-f0d3-4146-9a03-ea306764179b</v>
      </c>
      <c r="G323" s="74" t="str">
        <f t="array" ref="G323">XLOOKUP(C323, MachineCategory!B:B, MachineCategory!A:A, "", 0, 1)
</f>
        <v>a2ff293b-117f-4794-b9af-fe7cefabcc7d</v>
      </c>
      <c r="H323" s="6"/>
    </row>
    <row r="324">
      <c r="A324" s="73" t="s">
        <v>599</v>
      </c>
      <c r="B324" s="73">
        <v>8115.0</v>
      </c>
      <c r="C324" s="73">
        <v>8112.0</v>
      </c>
      <c r="D324" s="73">
        <v>15.0</v>
      </c>
      <c r="E324" s="73"/>
      <c r="F324" s="74" t="str">
        <f t="array" ref="F324">XLOOKUP(B324, MachineCategory!B:B, MachineCategory!A:A, "", 0, 1)
</f>
        <v>550fe141-f0d3-4146-9a03-ea306764179b</v>
      </c>
      <c r="G324" s="74" t="str">
        <f t="array" ref="G324">XLOOKUP(C324, MachineCategory!B:B, MachineCategory!A:A, "", 0, 1)
</f>
        <v>df8759e7-f23f-483f-b7e0-f7c835313421</v>
      </c>
      <c r="H324" s="6"/>
    </row>
    <row r="325">
      <c r="A325" s="73" t="s">
        <v>599</v>
      </c>
      <c r="B325" s="73">
        <v>8115.0</v>
      </c>
      <c r="C325" s="73">
        <v>8107.0</v>
      </c>
      <c r="D325" s="73">
        <v>16.0</v>
      </c>
      <c r="E325" s="73"/>
      <c r="F325" s="74" t="str">
        <f t="array" ref="F325">XLOOKUP(B325, MachineCategory!B:B, MachineCategory!A:A, "", 0, 1)
</f>
        <v>550fe141-f0d3-4146-9a03-ea306764179b</v>
      </c>
      <c r="G325" s="74" t="str">
        <f t="array" ref="G325">XLOOKUP(C325, MachineCategory!B:B, MachineCategory!A:A, "", 0, 1)
</f>
        <v>ffb8b2f3-3cf8-4250-9150-cc90a1905e4e</v>
      </c>
      <c r="H325" s="6"/>
    </row>
    <row r="326">
      <c r="A326" s="73" t="s">
        <v>599</v>
      </c>
      <c r="B326" s="73">
        <v>8115.0</v>
      </c>
      <c r="C326" s="73">
        <v>8103.0</v>
      </c>
      <c r="D326" s="73">
        <v>17.0</v>
      </c>
      <c r="E326" s="73"/>
      <c r="F326" s="74" t="str">
        <f t="array" ref="F326">XLOOKUP(B326, MachineCategory!B:B, MachineCategory!A:A, "", 0, 1)
</f>
        <v>550fe141-f0d3-4146-9a03-ea306764179b</v>
      </c>
      <c r="G326" s="74" t="str">
        <f t="array" ref="G326">XLOOKUP(C326, MachineCategory!B:B, MachineCategory!A:A, "", 0, 1)
</f>
        <v>e78e2cc5-ca30-4762-a727-67f71a579637</v>
      </c>
      <c r="H326" s="6"/>
    </row>
    <row r="327">
      <c r="A327" s="73" t="s">
        <v>599</v>
      </c>
      <c r="B327" s="73">
        <v>8115.0</v>
      </c>
      <c r="C327" s="73">
        <v>8102.0</v>
      </c>
      <c r="D327" s="73">
        <v>18.0</v>
      </c>
      <c r="E327" s="73"/>
      <c r="F327" s="74" t="str">
        <f t="array" ref="F327">XLOOKUP(B327, MachineCategory!B:B, MachineCategory!A:A, "", 0, 1)
</f>
        <v>550fe141-f0d3-4146-9a03-ea306764179b</v>
      </c>
      <c r="G327" s="74" t="str">
        <f t="array" ref="G327">XLOOKUP(C327, MachineCategory!B:B, MachineCategory!A:A, "", 0, 1)
</f>
        <v>5dbec723-4f9d-4c3d-8cde-45c9effadfb6</v>
      </c>
      <c r="H327" s="6"/>
    </row>
    <row r="328">
      <c r="A328" s="73" t="s">
        <v>599</v>
      </c>
      <c r="B328" s="73">
        <v>8115.0</v>
      </c>
      <c r="C328" s="73">
        <v>8104.0</v>
      </c>
      <c r="D328" s="73">
        <v>19.0</v>
      </c>
      <c r="E328" s="73"/>
      <c r="F328" s="74" t="str">
        <f t="array" ref="F328">XLOOKUP(B328, MachineCategory!B:B, MachineCategory!A:A, "", 0, 1)
</f>
        <v>550fe141-f0d3-4146-9a03-ea306764179b</v>
      </c>
      <c r="G328" s="74" t="str">
        <f t="array" ref="G328">XLOOKUP(C328, MachineCategory!B:B, MachineCategory!A:A, "", 0, 1)
</f>
        <v>502df72b-b47f-4863-8a72-29b9853d9afb</v>
      </c>
      <c r="H328" s="6"/>
    </row>
    <row r="329">
      <c r="A329" s="73" t="s">
        <v>599</v>
      </c>
      <c r="B329" s="73">
        <v>8115.0</v>
      </c>
      <c r="C329" s="73">
        <v>8101.0</v>
      </c>
      <c r="D329" s="73">
        <v>20.0</v>
      </c>
      <c r="E329" s="73"/>
      <c r="F329" s="74" t="str">
        <f t="array" ref="F329">XLOOKUP(B329, MachineCategory!B:B, MachineCategory!A:A, "", 0, 1)
</f>
        <v>550fe141-f0d3-4146-9a03-ea306764179b</v>
      </c>
      <c r="G329" s="74" t="str">
        <f t="array" ref="G329">XLOOKUP(C329, MachineCategory!B:B, MachineCategory!A:A, "", 0, 1)
</f>
        <v>bb61317b-3745-4832-914c-8bcbaea69282</v>
      </c>
      <c r="H329" s="6"/>
    </row>
    <row r="330">
      <c r="A330" s="73" t="s">
        <v>599</v>
      </c>
      <c r="B330" s="73">
        <v>8115.0</v>
      </c>
      <c r="C330" s="73">
        <v>8105.0</v>
      </c>
      <c r="D330" s="73">
        <v>21.0</v>
      </c>
      <c r="E330" s="73"/>
      <c r="F330" s="74" t="str">
        <f t="array" ref="F330">XLOOKUP(B330, MachineCategory!B:B, MachineCategory!A:A, "", 0, 1)
</f>
        <v>550fe141-f0d3-4146-9a03-ea306764179b</v>
      </c>
      <c r="G330" s="74" t="str">
        <f t="array" ref="G330">XLOOKUP(C330, MachineCategory!B:B, MachineCategory!A:A, "", 0, 1)
</f>
        <v>0d3fe0e3-f9bc-424d-b58c-4c14cec8a5f9</v>
      </c>
      <c r="H330" s="6"/>
    </row>
    <row r="331">
      <c r="A331" s="73" t="s">
        <v>599</v>
      </c>
      <c r="B331" s="73">
        <v>8115.0</v>
      </c>
      <c r="C331" s="73">
        <v>8106.0</v>
      </c>
      <c r="D331" s="73">
        <v>22.0</v>
      </c>
      <c r="E331" s="73"/>
      <c r="F331" s="74" t="str">
        <f t="array" ref="F331">XLOOKUP(B331, MachineCategory!B:B, MachineCategory!A:A, "", 0, 1)
</f>
        <v>550fe141-f0d3-4146-9a03-ea306764179b</v>
      </c>
      <c r="G331" s="74" t="str">
        <f t="array" ref="G331">XLOOKUP(C331, MachineCategory!B:B, MachineCategory!A:A, "", 0, 1)
</f>
        <v>4697840c-24c4-4b2a-a27a-c03bbe146337</v>
      </c>
      <c r="H331" s="6"/>
    </row>
    <row r="332">
      <c r="A332" s="73" t="s">
        <v>599</v>
      </c>
      <c r="B332" s="73">
        <v>8116.0</v>
      </c>
      <c r="C332" s="73">
        <v>8117.0</v>
      </c>
      <c r="D332" s="73">
        <v>1.0</v>
      </c>
      <c r="E332" s="74" t="b">
        <v>1</v>
      </c>
      <c r="F332" s="74" t="str">
        <f t="array" ref="F332">XLOOKUP(B332, MachineCategory!B:B, MachineCategory!A:A, "", 0, 1)
</f>
        <v>916f65c2-8091-487d-821d-7f0153985710</v>
      </c>
      <c r="G332" s="74" t="str">
        <f t="array" ref="G332">XLOOKUP(C332, MachineCategory!B:B, MachineCategory!A:A, "", 0, 1)
</f>
        <v>d5bc28e7-40a9-42ee-9622-58818a18020d</v>
      </c>
      <c r="H332" s="6"/>
    </row>
    <row r="333">
      <c r="A333" s="73" t="s">
        <v>599</v>
      </c>
      <c r="B333" s="73">
        <v>8116.0</v>
      </c>
      <c r="C333" s="73">
        <v>8115.0</v>
      </c>
      <c r="D333" s="73">
        <v>2.0</v>
      </c>
      <c r="E333" s="73"/>
      <c r="F333" s="74" t="str">
        <f t="array" ref="F333">XLOOKUP(B333, MachineCategory!B:B, MachineCategory!A:A, "", 0, 1)
</f>
        <v>916f65c2-8091-487d-821d-7f0153985710</v>
      </c>
      <c r="G333" s="74" t="str">
        <f t="array" ref="G333">XLOOKUP(C333, MachineCategory!B:B, MachineCategory!A:A, "", 0, 1)
</f>
        <v>550fe141-f0d3-4146-9a03-ea306764179b</v>
      </c>
      <c r="H333" s="6"/>
    </row>
    <row r="334">
      <c r="A334" s="73" t="s">
        <v>599</v>
      </c>
      <c r="B334" s="73">
        <v>8116.0</v>
      </c>
      <c r="C334" s="73">
        <v>8122.0</v>
      </c>
      <c r="D334" s="73">
        <v>3.0</v>
      </c>
      <c r="E334" s="73"/>
      <c r="F334" s="74" t="str">
        <f t="array" ref="F334">XLOOKUP(B334, MachineCategory!B:B, MachineCategory!A:A, "", 0, 1)
</f>
        <v>916f65c2-8091-487d-821d-7f0153985710</v>
      </c>
      <c r="G334" s="74" t="str">
        <f t="array" ref="G334">XLOOKUP(C334, MachineCategory!B:B, MachineCategory!A:A, "", 0, 1)
</f>
        <v>5a10cfda-38ce-4f84-9df4-0eb8f177187e</v>
      </c>
      <c r="H334" s="6"/>
    </row>
    <row r="335">
      <c r="A335" s="73" t="s">
        <v>599</v>
      </c>
      <c r="B335" s="73">
        <v>8116.0</v>
      </c>
      <c r="C335" s="73">
        <v>8121.0</v>
      </c>
      <c r="D335" s="73">
        <v>4.0</v>
      </c>
      <c r="E335" s="73"/>
      <c r="F335" s="74" t="str">
        <f t="array" ref="F335">XLOOKUP(B335, MachineCategory!B:B, MachineCategory!A:A, "", 0, 1)
</f>
        <v>916f65c2-8091-487d-821d-7f0153985710</v>
      </c>
      <c r="G335" s="74" t="str">
        <f t="array" ref="G335">XLOOKUP(C335, MachineCategory!B:B, MachineCategory!A:A, "", 0, 1)
</f>
        <v>f6ca47d1-716d-4efc-90c7-6590364beb0b</v>
      </c>
      <c r="H335" s="6"/>
    </row>
    <row r="336">
      <c r="A336" s="73" t="s">
        <v>599</v>
      </c>
      <c r="B336" s="73">
        <v>8116.0</v>
      </c>
      <c r="C336" s="73">
        <v>8123.0</v>
      </c>
      <c r="D336" s="73">
        <v>5.0</v>
      </c>
      <c r="E336" s="73"/>
      <c r="F336" s="74" t="str">
        <f t="array" ref="F336">XLOOKUP(B336, MachineCategory!B:B, MachineCategory!A:A, "", 0, 1)
</f>
        <v>916f65c2-8091-487d-821d-7f0153985710</v>
      </c>
      <c r="G336" s="74" t="str">
        <f t="array" ref="G336">XLOOKUP(C336, MachineCategory!B:B, MachineCategory!A:A, "", 0, 1)
</f>
        <v>2528786d-2ca3-4bbe-931f-90ebb0f641c3</v>
      </c>
      <c r="H336" s="6"/>
    </row>
    <row r="337">
      <c r="A337" s="73" t="s">
        <v>599</v>
      </c>
      <c r="B337" s="73">
        <v>8116.0</v>
      </c>
      <c r="C337" s="73">
        <v>8110.0</v>
      </c>
      <c r="D337" s="73">
        <v>6.0</v>
      </c>
      <c r="E337" s="73"/>
      <c r="F337" s="74" t="str">
        <f t="array" ref="F337">XLOOKUP(B337, MachineCategory!B:B, MachineCategory!A:A, "", 0, 1)
</f>
        <v>916f65c2-8091-487d-821d-7f0153985710</v>
      </c>
      <c r="G337" s="74" t="str">
        <f t="array" ref="G337">XLOOKUP(C337, MachineCategory!B:B, MachineCategory!A:A, "", 0, 1)
</f>
        <v>4abd084e-d156-4cb0-a902-f79dc6031e98</v>
      </c>
      <c r="H337" s="6"/>
    </row>
    <row r="338">
      <c r="A338" s="73" t="s">
        <v>599</v>
      </c>
      <c r="B338" s="73">
        <v>8116.0</v>
      </c>
      <c r="C338" s="73">
        <v>8111.0</v>
      </c>
      <c r="D338" s="73">
        <v>7.0</v>
      </c>
      <c r="E338" s="73"/>
      <c r="F338" s="74" t="str">
        <f t="array" ref="F338">XLOOKUP(B338, MachineCategory!B:B, MachineCategory!A:A, "", 0, 1)
</f>
        <v>916f65c2-8091-487d-821d-7f0153985710</v>
      </c>
      <c r="G338" s="74" t="str">
        <f t="array" ref="G338">XLOOKUP(C338, MachineCategory!B:B, MachineCategory!A:A, "", 0, 1)
</f>
        <v>a2ff293b-117f-4794-b9af-fe7cefabcc7d</v>
      </c>
      <c r="H338" s="6"/>
    </row>
    <row r="339">
      <c r="A339" s="73" t="s">
        <v>599</v>
      </c>
      <c r="B339" s="73">
        <v>8116.0</v>
      </c>
      <c r="C339" s="73">
        <v>8109.0</v>
      </c>
      <c r="D339" s="73">
        <v>8.0</v>
      </c>
      <c r="E339" s="73"/>
      <c r="F339" s="74" t="str">
        <f t="array" ref="F339">XLOOKUP(B339, MachineCategory!B:B, MachineCategory!A:A, "", 0, 1)
</f>
        <v>916f65c2-8091-487d-821d-7f0153985710</v>
      </c>
      <c r="G339" s="74" t="str">
        <f t="array" ref="G339">XLOOKUP(C339, MachineCategory!B:B, MachineCategory!A:A, "", 0, 1)
</f>
        <v>fef261c7-268e-4c60-91d1-add2fdf5167d</v>
      </c>
      <c r="H339" s="6"/>
    </row>
    <row r="340">
      <c r="A340" s="73" t="s">
        <v>599</v>
      </c>
      <c r="B340" s="73">
        <v>8116.0</v>
      </c>
      <c r="C340" s="73">
        <v>8114.0</v>
      </c>
      <c r="D340" s="73">
        <v>9.0</v>
      </c>
      <c r="E340" s="73"/>
      <c r="F340" s="74" t="str">
        <f t="array" ref="F340">XLOOKUP(B340, MachineCategory!B:B, MachineCategory!A:A, "", 0, 1)
</f>
        <v>916f65c2-8091-487d-821d-7f0153985710</v>
      </c>
      <c r="G340" s="74" t="str">
        <f t="array" ref="G340">XLOOKUP(C340, MachineCategory!B:B, MachineCategory!A:A, "", 0, 1)
</f>
        <v>8922ba7e-3630-4a1a-b53b-c66a0970f1e5</v>
      </c>
      <c r="H340" s="6"/>
    </row>
    <row r="341">
      <c r="A341" s="73" t="s">
        <v>599</v>
      </c>
      <c r="B341" s="73">
        <v>8116.0</v>
      </c>
      <c r="C341" s="73">
        <v>8113.0</v>
      </c>
      <c r="D341" s="73">
        <v>10.0</v>
      </c>
      <c r="E341" s="73"/>
      <c r="F341" s="74" t="str">
        <f t="array" ref="F341">XLOOKUP(B341, MachineCategory!B:B, MachineCategory!A:A, "", 0, 1)
</f>
        <v>916f65c2-8091-487d-821d-7f0153985710</v>
      </c>
      <c r="G341" s="74" t="str">
        <f t="array" ref="G341">XLOOKUP(C341, MachineCategory!B:B, MachineCategory!A:A, "", 0, 1)
</f>
        <v>644a6302-7a8b-412d-8c7b-da7b22e9b6f0</v>
      </c>
      <c r="H341" s="6"/>
    </row>
    <row r="342">
      <c r="A342" s="73" t="s">
        <v>599</v>
      </c>
      <c r="B342" s="73">
        <v>8116.0</v>
      </c>
      <c r="C342" s="73">
        <v>8118.0</v>
      </c>
      <c r="D342" s="73">
        <v>11.0</v>
      </c>
      <c r="E342" s="73"/>
      <c r="F342" s="74" t="str">
        <f t="array" ref="F342">XLOOKUP(B342, MachineCategory!B:B, MachineCategory!A:A, "", 0, 1)
</f>
        <v>916f65c2-8091-487d-821d-7f0153985710</v>
      </c>
      <c r="G342" s="74" t="str">
        <f t="array" ref="G342">XLOOKUP(C342, MachineCategory!B:B, MachineCategory!A:A, "", 0, 1)
</f>
        <v>140185fa-2b64-497c-af1e-352bbfd9135a</v>
      </c>
      <c r="H342" s="6"/>
    </row>
    <row r="343">
      <c r="A343" s="73" t="s">
        <v>599</v>
      </c>
      <c r="B343" s="73">
        <v>8116.0</v>
      </c>
      <c r="C343" s="73">
        <v>8120.0</v>
      </c>
      <c r="D343" s="73">
        <v>12.0</v>
      </c>
      <c r="E343" s="73"/>
      <c r="F343" s="74" t="str">
        <f t="array" ref="F343">XLOOKUP(B343, MachineCategory!B:B, MachineCategory!A:A, "", 0, 1)
</f>
        <v>916f65c2-8091-487d-821d-7f0153985710</v>
      </c>
      <c r="G343" s="74" t="str">
        <f t="array" ref="G343">XLOOKUP(C343, MachineCategory!B:B, MachineCategory!A:A, "", 0, 1)
</f>
        <v>1c905a6d-47a6-48cc-b83e-6168bb1a56a5</v>
      </c>
      <c r="H343" s="6"/>
    </row>
    <row r="344">
      <c r="A344" s="73" t="s">
        <v>599</v>
      </c>
      <c r="B344" s="73">
        <v>8116.0</v>
      </c>
      <c r="C344" s="73">
        <v>8119.0</v>
      </c>
      <c r="D344" s="73">
        <v>13.0</v>
      </c>
      <c r="E344" s="73"/>
      <c r="F344" s="74" t="str">
        <f t="array" ref="F344">XLOOKUP(B344, MachineCategory!B:B, MachineCategory!A:A, "", 0, 1)
</f>
        <v>916f65c2-8091-487d-821d-7f0153985710</v>
      </c>
      <c r="G344" s="74" t="str">
        <f t="array" ref="G344">XLOOKUP(C344, MachineCategory!B:B, MachineCategory!A:A, "", 0, 1)
</f>
        <v>e176af8a-453f-41b1-9ddd-1e64e0f6cf1d</v>
      </c>
      <c r="H344" s="6"/>
    </row>
    <row r="345">
      <c r="A345" s="73" t="s">
        <v>599</v>
      </c>
      <c r="B345" s="73">
        <v>8116.0</v>
      </c>
      <c r="C345" s="73">
        <v>8112.0</v>
      </c>
      <c r="D345" s="73">
        <v>14.0</v>
      </c>
      <c r="E345" s="73"/>
      <c r="F345" s="74" t="str">
        <f t="array" ref="F345">XLOOKUP(B345, MachineCategory!B:B, MachineCategory!A:A, "", 0, 1)
</f>
        <v>916f65c2-8091-487d-821d-7f0153985710</v>
      </c>
      <c r="G345" s="74" t="str">
        <f t="array" ref="G345">XLOOKUP(C345, MachineCategory!B:B, MachineCategory!A:A, "", 0, 1)
</f>
        <v>df8759e7-f23f-483f-b7e0-f7c835313421</v>
      </c>
      <c r="H345" s="6"/>
    </row>
    <row r="346">
      <c r="A346" s="73" t="s">
        <v>599</v>
      </c>
      <c r="B346" s="73">
        <v>8116.0</v>
      </c>
      <c r="C346" s="73">
        <v>8108.0</v>
      </c>
      <c r="D346" s="73">
        <v>15.0</v>
      </c>
      <c r="E346" s="73"/>
      <c r="F346" s="74" t="str">
        <f t="array" ref="F346">XLOOKUP(B346, MachineCategory!B:B, MachineCategory!A:A, "", 0, 1)
</f>
        <v>916f65c2-8091-487d-821d-7f0153985710</v>
      </c>
      <c r="G346" s="74" t="str">
        <f t="array" ref="G346">XLOOKUP(C346, MachineCategory!B:B, MachineCategory!A:A, "", 0, 1)
</f>
        <v>9b3df8f1-3ff2-4a96-9fd7-2a15af9c3447</v>
      </c>
      <c r="H346" s="6"/>
    </row>
    <row r="347">
      <c r="A347" s="73" t="s">
        <v>599</v>
      </c>
      <c r="B347" s="73">
        <v>8116.0</v>
      </c>
      <c r="C347" s="73">
        <v>8107.0</v>
      </c>
      <c r="D347" s="73">
        <v>16.0</v>
      </c>
      <c r="E347" s="73"/>
      <c r="F347" s="74" t="str">
        <f t="array" ref="F347">XLOOKUP(B347, MachineCategory!B:B, MachineCategory!A:A, "", 0, 1)
</f>
        <v>916f65c2-8091-487d-821d-7f0153985710</v>
      </c>
      <c r="G347" s="74" t="str">
        <f t="array" ref="G347">XLOOKUP(C347, MachineCategory!B:B, MachineCategory!A:A, "", 0, 1)
</f>
        <v>ffb8b2f3-3cf8-4250-9150-cc90a1905e4e</v>
      </c>
      <c r="H347" s="6"/>
    </row>
    <row r="348">
      <c r="A348" s="73" t="s">
        <v>599</v>
      </c>
      <c r="B348" s="73">
        <v>8116.0</v>
      </c>
      <c r="C348" s="73">
        <v>8104.0</v>
      </c>
      <c r="D348" s="73">
        <v>17.0</v>
      </c>
      <c r="E348" s="73"/>
      <c r="F348" s="74" t="str">
        <f t="array" ref="F348">XLOOKUP(B348, MachineCategory!B:B, MachineCategory!A:A, "", 0, 1)
</f>
        <v>916f65c2-8091-487d-821d-7f0153985710</v>
      </c>
      <c r="G348" s="74" t="str">
        <f t="array" ref="G348">XLOOKUP(C348, MachineCategory!B:B, MachineCategory!A:A, "", 0, 1)
</f>
        <v>502df72b-b47f-4863-8a72-29b9853d9afb</v>
      </c>
      <c r="H348" s="6"/>
    </row>
    <row r="349">
      <c r="A349" s="73" t="s">
        <v>599</v>
      </c>
      <c r="B349" s="73">
        <v>8116.0</v>
      </c>
      <c r="C349" s="73">
        <v>8103.0</v>
      </c>
      <c r="D349" s="73">
        <v>18.0</v>
      </c>
      <c r="E349" s="73"/>
      <c r="F349" s="74" t="str">
        <f t="array" ref="F349">XLOOKUP(B349, MachineCategory!B:B, MachineCategory!A:A, "", 0, 1)
</f>
        <v>916f65c2-8091-487d-821d-7f0153985710</v>
      </c>
      <c r="G349" s="74" t="str">
        <f t="array" ref="G349">XLOOKUP(C349, MachineCategory!B:B, MachineCategory!A:A, "", 0, 1)
</f>
        <v>e78e2cc5-ca30-4762-a727-67f71a579637</v>
      </c>
      <c r="H349" s="6"/>
    </row>
    <row r="350">
      <c r="A350" s="73" t="s">
        <v>599</v>
      </c>
      <c r="B350" s="73">
        <v>8116.0</v>
      </c>
      <c r="C350" s="73">
        <v>8105.0</v>
      </c>
      <c r="D350" s="73">
        <v>19.0</v>
      </c>
      <c r="E350" s="73"/>
      <c r="F350" s="74" t="str">
        <f t="array" ref="F350">XLOOKUP(B350, MachineCategory!B:B, MachineCategory!A:A, "", 0, 1)
</f>
        <v>916f65c2-8091-487d-821d-7f0153985710</v>
      </c>
      <c r="G350" s="74" t="str">
        <f t="array" ref="G350">XLOOKUP(C350, MachineCategory!B:B, MachineCategory!A:A, "", 0, 1)
</f>
        <v>0d3fe0e3-f9bc-424d-b58c-4c14cec8a5f9</v>
      </c>
      <c r="H350" s="6"/>
    </row>
    <row r="351">
      <c r="A351" s="73" t="s">
        <v>599</v>
      </c>
      <c r="B351" s="73">
        <v>8116.0</v>
      </c>
      <c r="C351" s="73">
        <v>8106.0</v>
      </c>
      <c r="D351" s="73">
        <v>20.0</v>
      </c>
      <c r="E351" s="73"/>
      <c r="F351" s="74" t="str">
        <f t="array" ref="F351">XLOOKUP(B351, MachineCategory!B:B, MachineCategory!A:A, "", 0, 1)
</f>
        <v>916f65c2-8091-487d-821d-7f0153985710</v>
      </c>
      <c r="G351" s="74" t="str">
        <f t="array" ref="G351">XLOOKUP(C351, MachineCategory!B:B, MachineCategory!A:A, "", 0, 1)
</f>
        <v>4697840c-24c4-4b2a-a27a-c03bbe146337</v>
      </c>
      <c r="H351" s="6"/>
    </row>
    <row r="352">
      <c r="A352" s="73" t="s">
        <v>599</v>
      </c>
      <c r="B352" s="73">
        <v>8116.0</v>
      </c>
      <c r="C352" s="73">
        <v>8102.0</v>
      </c>
      <c r="D352" s="73">
        <v>21.0</v>
      </c>
      <c r="E352" s="73"/>
      <c r="F352" s="74" t="str">
        <f t="array" ref="F352">XLOOKUP(B352, MachineCategory!B:B, MachineCategory!A:A, "", 0, 1)
</f>
        <v>916f65c2-8091-487d-821d-7f0153985710</v>
      </c>
      <c r="G352" s="74" t="str">
        <f t="array" ref="G352">XLOOKUP(C352, MachineCategory!B:B, MachineCategory!A:A, "", 0, 1)
</f>
        <v>5dbec723-4f9d-4c3d-8cde-45c9effadfb6</v>
      </c>
      <c r="H352" s="6"/>
    </row>
    <row r="353">
      <c r="A353" s="73" t="s">
        <v>599</v>
      </c>
      <c r="B353" s="73">
        <v>8116.0</v>
      </c>
      <c r="C353" s="73">
        <v>8101.0</v>
      </c>
      <c r="D353" s="73">
        <v>22.0</v>
      </c>
      <c r="E353" s="73"/>
      <c r="F353" s="74" t="str">
        <f t="array" ref="F353">XLOOKUP(B353, MachineCategory!B:B, MachineCategory!A:A, "", 0, 1)
</f>
        <v>916f65c2-8091-487d-821d-7f0153985710</v>
      </c>
      <c r="G353" s="74" t="str">
        <f t="array" ref="G353">XLOOKUP(C353, MachineCategory!B:B, MachineCategory!A:A, "", 0, 1)
</f>
        <v>bb61317b-3745-4832-914c-8bcbaea69282</v>
      </c>
      <c r="H353" s="6"/>
    </row>
    <row r="354">
      <c r="A354" s="73" t="s">
        <v>599</v>
      </c>
      <c r="B354" s="73">
        <v>8117.0</v>
      </c>
      <c r="C354" s="73">
        <v>8116.0</v>
      </c>
      <c r="D354" s="73">
        <v>1.0</v>
      </c>
      <c r="E354" s="74" t="b">
        <v>1</v>
      </c>
      <c r="F354" s="74" t="str">
        <f t="array" ref="F354">XLOOKUP(B354, MachineCategory!B:B, MachineCategory!A:A, "", 0, 1)
</f>
        <v>d5bc28e7-40a9-42ee-9622-58818a18020d</v>
      </c>
      <c r="G354" s="74" t="str">
        <f t="array" ref="G354">XLOOKUP(C354, MachineCategory!B:B, MachineCategory!A:A, "", 0, 1)
</f>
        <v>916f65c2-8091-487d-821d-7f0153985710</v>
      </c>
      <c r="H354" s="6"/>
    </row>
    <row r="355">
      <c r="A355" s="73" t="s">
        <v>599</v>
      </c>
      <c r="B355" s="73">
        <v>8117.0</v>
      </c>
      <c r="C355" s="73">
        <v>8118.0</v>
      </c>
      <c r="D355" s="73">
        <v>2.0</v>
      </c>
      <c r="E355" s="73"/>
      <c r="F355" s="74" t="str">
        <f t="array" ref="F355">XLOOKUP(B355, MachineCategory!B:B, MachineCategory!A:A, "", 0, 1)
</f>
        <v>d5bc28e7-40a9-42ee-9622-58818a18020d</v>
      </c>
      <c r="G355" s="74" t="str">
        <f t="array" ref="G355">XLOOKUP(C355, MachineCategory!B:B, MachineCategory!A:A, "", 0, 1)
</f>
        <v>140185fa-2b64-497c-af1e-352bbfd9135a</v>
      </c>
      <c r="H355" s="6"/>
    </row>
    <row r="356">
      <c r="A356" s="73" t="s">
        <v>599</v>
      </c>
      <c r="B356" s="73">
        <v>8117.0</v>
      </c>
      <c r="C356" s="73">
        <v>8123.0</v>
      </c>
      <c r="D356" s="73">
        <v>3.0</v>
      </c>
      <c r="E356" s="73"/>
      <c r="F356" s="74" t="str">
        <f t="array" ref="F356">XLOOKUP(B356, MachineCategory!B:B, MachineCategory!A:A, "", 0, 1)
</f>
        <v>d5bc28e7-40a9-42ee-9622-58818a18020d</v>
      </c>
      <c r="G356" s="74" t="str">
        <f t="array" ref="G356">XLOOKUP(C356, MachineCategory!B:B, MachineCategory!A:A, "", 0, 1)
</f>
        <v>2528786d-2ca3-4bbe-931f-90ebb0f641c3</v>
      </c>
      <c r="H356" s="6"/>
    </row>
    <row r="357">
      <c r="A357" s="73" t="s">
        <v>599</v>
      </c>
      <c r="B357" s="73">
        <v>8117.0</v>
      </c>
      <c r="C357" s="73">
        <v>8111.0</v>
      </c>
      <c r="D357" s="73">
        <v>4.0</v>
      </c>
      <c r="E357" s="73"/>
      <c r="F357" s="74" t="str">
        <f t="array" ref="F357">XLOOKUP(B357, MachineCategory!B:B, MachineCategory!A:A, "", 0, 1)
</f>
        <v>d5bc28e7-40a9-42ee-9622-58818a18020d</v>
      </c>
      <c r="G357" s="74" t="str">
        <f t="array" ref="G357">XLOOKUP(C357, MachineCategory!B:B, MachineCategory!A:A, "", 0, 1)
</f>
        <v>a2ff293b-117f-4794-b9af-fe7cefabcc7d</v>
      </c>
      <c r="H357" s="6"/>
    </row>
    <row r="358">
      <c r="A358" s="73" t="s">
        <v>599</v>
      </c>
      <c r="B358" s="73">
        <v>8117.0</v>
      </c>
      <c r="C358" s="73">
        <v>8112.0</v>
      </c>
      <c r="D358" s="73">
        <v>5.0</v>
      </c>
      <c r="E358" s="73"/>
      <c r="F358" s="74" t="str">
        <f t="array" ref="F358">XLOOKUP(B358, MachineCategory!B:B, MachineCategory!A:A, "", 0, 1)
</f>
        <v>d5bc28e7-40a9-42ee-9622-58818a18020d</v>
      </c>
      <c r="G358" s="74" t="str">
        <f t="array" ref="G358">XLOOKUP(C358, MachineCategory!B:B, MachineCategory!A:A, "", 0, 1)
</f>
        <v>df8759e7-f23f-483f-b7e0-f7c835313421</v>
      </c>
      <c r="H358" s="6"/>
    </row>
    <row r="359">
      <c r="A359" s="73" t="s">
        <v>599</v>
      </c>
      <c r="B359" s="73">
        <v>8117.0</v>
      </c>
      <c r="C359" s="73">
        <v>8110.0</v>
      </c>
      <c r="D359" s="73">
        <v>6.0</v>
      </c>
      <c r="E359" s="73"/>
      <c r="F359" s="74" t="str">
        <f t="array" ref="F359">XLOOKUP(B359, MachineCategory!B:B, MachineCategory!A:A, "", 0, 1)
</f>
        <v>d5bc28e7-40a9-42ee-9622-58818a18020d</v>
      </c>
      <c r="G359" s="74" t="str">
        <f t="array" ref="G359">XLOOKUP(C359, MachineCategory!B:B, MachineCategory!A:A, "", 0, 1)
</f>
        <v>4abd084e-d156-4cb0-a902-f79dc6031e98</v>
      </c>
      <c r="H359" s="6"/>
    </row>
    <row r="360">
      <c r="A360" s="73" t="s">
        <v>599</v>
      </c>
      <c r="B360" s="73">
        <v>8117.0</v>
      </c>
      <c r="C360" s="73">
        <v>8122.0</v>
      </c>
      <c r="D360" s="73">
        <v>7.0</v>
      </c>
      <c r="E360" s="73"/>
      <c r="F360" s="74" t="str">
        <f t="array" ref="F360">XLOOKUP(B360, MachineCategory!B:B, MachineCategory!A:A, "", 0, 1)
</f>
        <v>d5bc28e7-40a9-42ee-9622-58818a18020d</v>
      </c>
      <c r="G360" s="74" t="str">
        <f t="array" ref="G360">XLOOKUP(C360, MachineCategory!B:B, MachineCategory!A:A, "", 0, 1)
</f>
        <v>5a10cfda-38ce-4f84-9df4-0eb8f177187e</v>
      </c>
      <c r="H360" s="6"/>
    </row>
    <row r="361">
      <c r="A361" s="73" t="s">
        <v>599</v>
      </c>
      <c r="B361" s="73">
        <v>8117.0</v>
      </c>
      <c r="C361" s="73">
        <v>8121.0</v>
      </c>
      <c r="D361" s="73">
        <v>8.0</v>
      </c>
      <c r="E361" s="73"/>
      <c r="F361" s="74" t="str">
        <f t="array" ref="F361">XLOOKUP(B361, MachineCategory!B:B, MachineCategory!A:A, "", 0, 1)
</f>
        <v>d5bc28e7-40a9-42ee-9622-58818a18020d</v>
      </c>
      <c r="G361" s="74" t="str">
        <f t="array" ref="G361">XLOOKUP(C361, MachineCategory!B:B, MachineCategory!A:A, "", 0, 1)
</f>
        <v>f6ca47d1-716d-4efc-90c7-6590364beb0b</v>
      </c>
      <c r="H361" s="6"/>
    </row>
    <row r="362">
      <c r="A362" s="73" t="s">
        <v>599</v>
      </c>
      <c r="B362" s="73">
        <v>8117.0</v>
      </c>
      <c r="C362" s="73">
        <v>8115.0</v>
      </c>
      <c r="D362" s="73">
        <v>9.0</v>
      </c>
      <c r="E362" s="73"/>
      <c r="F362" s="74" t="str">
        <f t="array" ref="F362">XLOOKUP(B362, MachineCategory!B:B, MachineCategory!A:A, "", 0, 1)
</f>
        <v>d5bc28e7-40a9-42ee-9622-58818a18020d</v>
      </c>
      <c r="G362" s="74" t="str">
        <f t="array" ref="G362">XLOOKUP(C362, MachineCategory!B:B, MachineCategory!A:A, "", 0, 1)
</f>
        <v>550fe141-f0d3-4146-9a03-ea306764179b</v>
      </c>
      <c r="H362" s="6"/>
    </row>
    <row r="363">
      <c r="A363" s="73" t="s">
        <v>599</v>
      </c>
      <c r="B363" s="73">
        <v>8117.0</v>
      </c>
      <c r="C363" s="73">
        <v>8114.0</v>
      </c>
      <c r="D363" s="73">
        <v>10.0</v>
      </c>
      <c r="E363" s="73"/>
      <c r="F363" s="74" t="str">
        <f t="array" ref="F363">XLOOKUP(B363, MachineCategory!B:B, MachineCategory!A:A, "", 0, 1)
</f>
        <v>d5bc28e7-40a9-42ee-9622-58818a18020d</v>
      </c>
      <c r="G363" s="74" t="str">
        <f t="array" ref="G363">XLOOKUP(C363, MachineCategory!B:B, MachineCategory!A:A, "", 0, 1)
</f>
        <v>8922ba7e-3630-4a1a-b53b-c66a0970f1e5</v>
      </c>
      <c r="H363" s="6"/>
    </row>
    <row r="364">
      <c r="A364" s="73" t="s">
        <v>599</v>
      </c>
      <c r="B364" s="73">
        <v>8117.0</v>
      </c>
      <c r="C364" s="73">
        <v>8120.0</v>
      </c>
      <c r="D364" s="73">
        <v>11.0</v>
      </c>
      <c r="E364" s="73"/>
      <c r="F364" s="74" t="str">
        <f t="array" ref="F364">XLOOKUP(B364, MachineCategory!B:B, MachineCategory!A:A, "", 0, 1)
</f>
        <v>d5bc28e7-40a9-42ee-9622-58818a18020d</v>
      </c>
      <c r="G364" s="74" t="str">
        <f t="array" ref="G364">XLOOKUP(C364, MachineCategory!B:B, MachineCategory!A:A, "", 0, 1)
</f>
        <v>1c905a6d-47a6-48cc-b83e-6168bb1a56a5</v>
      </c>
      <c r="H364" s="6"/>
    </row>
    <row r="365">
      <c r="A365" s="73" t="s">
        <v>599</v>
      </c>
      <c r="B365" s="73">
        <v>8117.0</v>
      </c>
      <c r="C365" s="73">
        <v>8113.0</v>
      </c>
      <c r="D365" s="73">
        <v>12.0</v>
      </c>
      <c r="E365" s="73"/>
      <c r="F365" s="74" t="str">
        <f t="array" ref="F365">XLOOKUP(B365, MachineCategory!B:B, MachineCategory!A:A, "", 0, 1)
</f>
        <v>d5bc28e7-40a9-42ee-9622-58818a18020d</v>
      </c>
      <c r="G365" s="74" t="str">
        <f t="array" ref="G365">XLOOKUP(C365, MachineCategory!B:B, MachineCategory!A:A, "", 0, 1)
</f>
        <v>644a6302-7a8b-412d-8c7b-da7b22e9b6f0</v>
      </c>
      <c r="H365" s="6"/>
    </row>
    <row r="366">
      <c r="A366" s="73" t="s">
        <v>599</v>
      </c>
      <c r="B366" s="73">
        <v>8117.0</v>
      </c>
      <c r="C366" s="73">
        <v>8119.0</v>
      </c>
      <c r="D366" s="73">
        <v>13.0</v>
      </c>
      <c r="E366" s="73"/>
      <c r="F366" s="74" t="str">
        <f t="array" ref="F366">XLOOKUP(B366, MachineCategory!B:B, MachineCategory!A:A, "", 0, 1)
</f>
        <v>d5bc28e7-40a9-42ee-9622-58818a18020d</v>
      </c>
      <c r="G366" s="74" t="str">
        <f t="array" ref="G366">XLOOKUP(C366, MachineCategory!B:B, MachineCategory!A:A, "", 0, 1)
</f>
        <v>e176af8a-453f-41b1-9ddd-1e64e0f6cf1d</v>
      </c>
      <c r="H366" s="6"/>
    </row>
    <row r="367">
      <c r="A367" s="73" t="s">
        <v>599</v>
      </c>
      <c r="B367" s="73">
        <v>8117.0</v>
      </c>
      <c r="C367" s="73">
        <v>8109.0</v>
      </c>
      <c r="D367" s="73">
        <v>14.0</v>
      </c>
      <c r="E367" s="73"/>
      <c r="F367" s="74" t="str">
        <f t="array" ref="F367">XLOOKUP(B367, MachineCategory!B:B, MachineCategory!A:A, "", 0, 1)
</f>
        <v>d5bc28e7-40a9-42ee-9622-58818a18020d</v>
      </c>
      <c r="G367" s="74" t="str">
        <f t="array" ref="G367">XLOOKUP(C367, MachineCategory!B:B, MachineCategory!A:A, "", 0, 1)
</f>
        <v>fef261c7-268e-4c60-91d1-add2fdf5167d</v>
      </c>
      <c r="H367" s="6"/>
    </row>
    <row r="368">
      <c r="A368" s="73" t="s">
        <v>599</v>
      </c>
      <c r="B368" s="73">
        <v>8117.0</v>
      </c>
      <c r="C368" s="73">
        <v>8108.0</v>
      </c>
      <c r="D368" s="73">
        <v>15.0</v>
      </c>
      <c r="E368" s="73"/>
      <c r="F368" s="74" t="str">
        <f t="array" ref="F368">XLOOKUP(B368, MachineCategory!B:B, MachineCategory!A:A, "", 0, 1)
</f>
        <v>d5bc28e7-40a9-42ee-9622-58818a18020d</v>
      </c>
      <c r="G368" s="74" t="str">
        <f t="array" ref="G368">XLOOKUP(C368, MachineCategory!B:B, MachineCategory!A:A, "", 0, 1)
</f>
        <v>9b3df8f1-3ff2-4a96-9fd7-2a15af9c3447</v>
      </c>
      <c r="H368" s="6"/>
    </row>
    <row r="369">
      <c r="A369" s="73" t="s">
        <v>599</v>
      </c>
      <c r="B369" s="73">
        <v>8117.0</v>
      </c>
      <c r="C369" s="73">
        <v>8107.0</v>
      </c>
      <c r="D369" s="73">
        <v>16.0</v>
      </c>
      <c r="E369" s="73"/>
      <c r="F369" s="74" t="str">
        <f t="array" ref="F369">XLOOKUP(B369, MachineCategory!B:B, MachineCategory!A:A, "", 0, 1)
</f>
        <v>d5bc28e7-40a9-42ee-9622-58818a18020d</v>
      </c>
      <c r="G369" s="74" t="str">
        <f t="array" ref="G369">XLOOKUP(C369, MachineCategory!B:B, MachineCategory!A:A, "", 0, 1)
</f>
        <v>ffb8b2f3-3cf8-4250-9150-cc90a1905e4e</v>
      </c>
      <c r="H369" s="6"/>
    </row>
    <row r="370">
      <c r="A370" s="73" t="s">
        <v>599</v>
      </c>
      <c r="B370" s="73">
        <v>8117.0</v>
      </c>
      <c r="C370" s="73">
        <v>8105.0</v>
      </c>
      <c r="D370" s="73">
        <v>17.0</v>
      </c>
      <c r="E370" s="73"/>
      <c r="F370" s="74" t="str">
        <f t="array" ref="F370">XLOOKUP(B370, MachineCategory!B:B, MachineCategory!A:A, "", 0, 1)
</f>
        <v>d5bc28e7-40a9-42ee-9622-58818a18020d</v>
      </c>
      <c r="G370" s="74" t="str">
        <f t="array" ref="G370">XLOOKUP(C370, MachineCategory!B:B, MachineCategory!A:A, "", 0, 1)
</f>
        <v>0d3fe0e3-f9bc-424d-b58c-4c14cec8a5f9</v>
      </c>
      <c r="H370" s="6"/>
    </row>
    <row r="371">
      <c r="A371" s="73" t="s">
        <v>599</v>
      </c>
      <c r="B371" s="73">
        <v>8117.0</v>
      </c>
      <c r="C371" s="73">
        <v>8106.0</v>
      </c>
      <c r="D371" s="73">
        <v>18.0</v>
      </c>
      <c r="E371" s="73"/>
      <c r="F371" s="74" t="str">
        <f t="array" ref="F371">XLOOKUP(B371, MachineCategory!B:B, MachineCategory!A:A, "", 0, 1)
</f>
        <v>d5bc28e7-40a9-42ee-9622-58818a18020d</v>
      </c>
      <c r="G371" s="74" t="str">
        <f t="array" ref="G371">XLOOKUP(C371, MachineCategory!B:B, MachineCategory!A:A, "", 0, 1)
</f>
        <v>4697840c-24c4-4b2a-a27a-c03bbe146337</v>
      </c>
      <c r="H371" s="6"/>
    </row>
    <row r="372">
      <c r="A372" s="73" t="s">
        <v>599</v>
      </c>
      <c r="B372" s="73">
        <v>8117.0</v>
      </c>
      <c r="C372" s="73">
        <v>8104.0</v>
      </c>
      <c r="D372" s="73">
        <v>19.0</v>
      </c>
      <c r="E372" s="73"/>
      <c r="F372" s="74" t="str">
        <f t="array" ref="F372">XLOOKUP(B372, MachineCategory!B:B, MachineCategory!A:A, "", 0, 1)
</f>
        <v>d5bc28e7-40a9-42ee-9622-58818a18020d</v>
      </c>
      <c r="G372" s="74" t="str">
        <f t="array" ref="G372">XLOOKUP(C372, MachineCategory!B:B, MachineCategory!A:A, "", 0, 1)
</f>
        <v>502df72b-b47f-4863-8a72-29b9853d9afb</v>
      </c>
      <c r="H372" s="6"/>
    </row>
    <row r="373">
      <c r="A373" s="73" t="s">
        <v>599</v>
      </c>
      <c r="B373" s="73">
        <v>8117.0</v>
      </c>
      <c r="C373" s="73">
        <v>8103.0</v>
      </c>
      <c r="D373" s="73">
        <v>20.0</v>
      </c>
      <c r="E373" s="73"/>
      <c r="F373" s="74" t="str">
        <f t="array" ref="F373">XLOOKUP(B373, MachineCategory!B:B, MachineCategory!A:A, "", 0, 1)
</f>
        <v>d5bc28e7-40a9-42ee-9622-58818a18020d</v>
      </c>
      <c r="G373" s="74" t="str">
        <f t="array" ref="G373">XLOOKUP(C373, MachineCategory!B:B, MachineCategory!A:A, "", 0, 1)
</f>
        <v>e78e2cc5-ca30-4762-a727-67f71a579637</v>
      </c>
      <c r="H373" s="6"/>
    </row>
    <row r="374">
      <c r="A374" s="73" t="s">
        <v>599</v>
      </c>
      <c r="B374" s="73">
        <v>8117.0</v>
      </c>
      <c r="C374" s="73">
        <v>8102.0</v>
      </c>
      <c r="D374" s="73">
        <v>21.0</v>
      </c>
      <c r="E374" s="73"/>
      <c r="F374" s="74" t="str">
        <f t="array" ref="F374">XLOOKUP(B374, MachineCategory!B:B, MachineCategory!A:A, "", 0, 1)
</f>
        <v>d5bc28e7-40a9-42ee-9622-58818a18020d</v>
      </c>
      <c r="G374" s="74" t="str">
        <f t="array" ref="G374">XLOOKUP(C374, MachineCategory!B:B, MachineCategory!A:A, "", 0, 1)
</f>
        <v>5dbec723-4f9d-4c3d-8cde-45c9effadfb6</v>
      </c>
      <c r="H374" s="6"/>
    </row>
    <row r="375">
      <c r="A375" s="73" t="s">
        <v>599</v>
      </c>
      <c r="B375" s="73">
        <v>8117.0</v>
      </c>
      <c r="C375" s="73">
        <v>8101.0</v>
      </c>
      <c r="D375" s="73">
        <v>22.0</v>
      </c>
      <c r="E375" s="73"/>
      <c r="F375" s="74" t="str">
        <f t="array" ref="F375">XLOOKUP(B375, MachineCategory!B:B, MachineCategory!A:A, "", 0, 1)
</f>
        <v>d5bc28e7-40a9-42ee-9622-58818a18020d</v>
      </c>
      <c r="G375" s="74" t="str">
        <f t="array" ref="G375">XLOOKUP(C375, MachineCategory!B:B, MachineCategory!A:A, "", 0, 1)
</f>
        <v>bb61317b-3745-4832-914c-8bcbaea69282</v>
      </c>
      <c r="H375" s="6"/>
    </row>
    <row r="376">
      <c r="A376" s="73" t="s">
        <v>599</v>
      </c>
      <c r="B376" s="7">
        <v>8118.0</v>
      </c>
      <c r="C376" s="7">
        <v>8117.0</v>
      </c>
      <c r="D376" s="7">
        <v>1.0</v>
      </c>
      <c r="E376" s="74" t="b">
        <v>1</v>
      </c>
      <c r="F376" s="74" t="str">
        <f t="array" ref="F376">XLOOKUP(B376, MachineCategory!B:B, MachineCategory!A:A, "", 0, 1)
</f>
        <v>140185fa-2b64-497c-af1e-352bbfd9135a</v>
      </c>
      <c r="G376" s="74" t="str">
        <f t="array" ref="G376">XLOOKUP(C376, MachineCategory!B:B, MachineCategory!A:A, "", 0, 1)
</f>
        <v>d5bc28e7-40a9-42ee-9622-58818a18020d</v>
      </c>
      <c r="H376" s="6"/>
    </row>
    <row r="377">
      <c r="A377" s="73" t="s">
        <v>599</v>
      </c>
      <c r="B377" s="7">
        <v>8118.0</v>
      </c>
      <c r="C377" s="7">
        <v>8116.0</v>
      </c>
      <c r="D377" s="7">
        <v>2.0</v>
      </c>
      <c r="E377" s="73"/>
      <c r="F377" s="74" t="str">
        <f t="array" ref="F377">XLOOKUP(B377, MachineCategory!B:B, MachineCategory!A:A, "", 0, 1)
</f>
        <v>140185fa-2b64-497c-af1e-352bbfd9135a</v>
      </c>
      <c r="G377" s="74" t="str">
        <f t="array" ref="G377">XLOOKUP(C377, MachineCategory!B:B, MachineCategory!A:A, "", 0, 1)
</f>
        <v>916f65c2-8091-487d-821d-7f0153985710</v>
      </c>
      <c r="H377" s="6"/>
    </row>
    <row r="378">
      <c r="A378" s="73" t="s">
        <v>599</v>
      </c>
      <c r="B378" s="7">
        <v>8118.0</v>
      </c>
      <c r="C378" s="7">
        <v>8123.0</v>
      </c>
      <c r="D378" s="7">
        <v>3.0</v>
      </c>
      <c r="E378" s="73"/>
      <c r="F378" s="74" t="str">
        <f t="array" ref="F378">XLOOKUP(B378, MachineCategory!B:B, MachineCategory!A:A, "", 0, 1)
</f>
        <v>140185fa-2b64-497c-af1e-352bbfd9135a</v>
      </c>
      <c r="G378" s="74" t="str">
        <f t="array" ref="G378">XLOOKUP(C378, MachineCategory!B:B, MachineCategory!A:A, "", 0, 1)
</f>
        <v>2528786d-2ca3-4bbe-931f-90ebb0f641c3</v>
      </c>
      <c r="H378" s="6"/>
    </row>
    <row r="379">
      <c r="A379" s="73" t="s">
        <v>599</v>
      </c>
      <c r="B379" s="7">
        <v>8118.0</v>
      </c>
      <c r="C379" s="7">
        <v>8115.0</v>
      </c>
      <c r="D379" s="7">
        <v>4.0</v>
      </c>
      <c r="E379" s="73"/>
      <c r="F379" s="74" t="str">
        <f t="array" ref="F379">XLOOKUP(B379, MachineCategory!B:B, MachineCategory!A:A, "", 0, 1)
</f>
        <v>140185fa-2b64-497c-af1e-352bbfd9135a</v>
      </c>
      <c r="G379" s="74" t="str">
        <f t="array" ref="G379">XLOOKUP(C379, MachineCategory!B:B, MachineCategory!A:A, "", 0, 1)
</f>
        <v>550fe141-f0d3-4146-9a03-ea306764179b</v>
      </c>
      <c r="H379" s="6"/>
    </row>
    <row r="380">
      <c r="A380" s="73" t="s">
        <v>599</v>
      </c>
      <c r="B380" s="7">
        <v>8118.0</v>
      </c>
      <c r="C380" s="7">
        <v>8122.0</v>
      </c>
      <c r="D380" s="7">
        <v>5.0</v>
      </c>
      <c r="E380" s="73"/>
      <c r="F380" s="74" t="str">
        <f t="array" ref="F380">XLOOKUP(B380, MachineCategory!B:B, MachineCategory!A:A, "", 0, 1)
</f>
        <v>140185fa-2b64-497c-af1e-352bbfd9135a</v>
      </c>
      <c r="G380" s="74" t="str">
        <f t="array" ref="G380">XLOOKUP(C380, MachineCategory!B:B, MachineCategory!A:A, "", 0, 1)
</f>
        <v>5a10cfda-38ce-4f84-9df4-0eb8f177187e</v>
      </c>
      <c r="H380" s="6"/>
    </row>
    <row r="381">
      <c r="A381" s="73" t="s">
        <v>599</v>
      </c>
      <c r="B381" s="7">
        <v>8118.0</v>
      </c>
      <c r="C381" s="7">
        <v>8114.0</v>
      </c>
      <c r="D381" s="7">
        <v>6.0</v>
      </c>
      <c r="E381" s="73"/>
      <c r="F381" s="74" t="str">
        <f t="array" ref="F381">XLOOKUP(B381, MachineCategory!B:B, MachineCategory!A:A, "", 0, 1)
</f>
        <v>140185fa-2b64-497c-af1e-352bbfd9135a</v>
      </c>
      <c r="G381" s="74" t="str">
        <f t="array" ref="G381">XLOOKUP(C381, MachineCategory!B:B, MachineCategory!A:A, "", 0, 1)
</f>
        <v>8922ba7e-3630-4a1a-b53b-c66a0970f1e5</v>
      </c>
      <c r="H381" s="6"/>
    </row>
    <row r="382">
      <c r="A382" s="73" t="s">
        <v>599</v>
      </c>
      <c r="B382" s="7">
        <v>8118.0</v>
      </c>
      <c r="C382" s="7">
        <v>8113.0</v>
      </c>
      <c r="D382" s="7">
        <v>7.0</v>
      </c>
      <c r="E382" s="73"/>
      <c r="F382" s="74" t="str">
        <f t="array" ref="F382">XLOOKUP(B382, MachineCategory!B:B, MachineCategory!A:A, "", 0, 1)
</f>
        <v>140185fa-2b64-497c-af1e-352bbfd9135a</v>
      </c>
      <c r="G382" s="74" t="str">
        <f t="array" ref="G382">XLOOKUP(C382, MachineCategory!B:B, MachineCategory!A:A, "", 0, 1)
</f>
        <v>644a6302-7a8b-412d-8c7b-da7b22e9b6f0</v>
      </c>
      <c r="H382" s="6"/>
    </row>
    <row r="383">
      <c r="A383" s="73" t="s">
        <v>599</v>
      </c>
      <c r="B383" s="7">
        <v>8118.0</v>
      </c>
      <c r="C383" s="7">
        <v>8121.0</v>
      </c>
      <c r="D383" s="7">
        <v>8.0</v>
      </c>
      <c r="E383" s="73"/>
      <c r="F383" s="74" t="str">
        <f t="array" ref="F383">XLOOKUP(B383, MachineCategory!B:B, MachineCategory!A:A, "", 0, 1)
</f>
        <v>140185fa-2b64-497c-af1e-352bbfd9135a</v>
      </c>
      <c r="G383" s="74" t="str">
        <f t="array" ref="G383">XLOOKUP(C383, MachineCategory!B:B, MachineCategory!A:A, "", 0, 1)
</f>
        <v>f6ca47d1-716d-4efc-90c7-6590364beb0b</v>
      </c>
      <c r="H383" s="6"/>
    </row>
    <row r="384">
      <c r="A384" s="73" t="s">
        <v>599</v>
      </c>
      <c r="B384" s="7">
        <v>8118.0</v>
      </c>
      <c r="C384" s="7">
        <v>8120.0</v>
      </c>
      <c r="D384" s="7">
        <v>9.0</v>
      </c>
      <c r="E384" s="73"/>
      <c r="F384" s="74" t="str">
        <f t="array" ref="F384">XLOOKUP(B384, MachineCategory!B:B, MachineCategory!A:A, "", 0, 1)
</f>
        <v>140185fa-2b64-497c-af1e-352bbfd9135a</v>
      </c>
      <c r="G384" s="74" t="str">
        <f t="array" ref="G384">XLOOKUP(C384, MachineCategory!B:B, MachineCategory!A:A, "", 0, 1)
</f>
        <v>1c905a6d-47a6-48cc-b83e-6168bb1a56a5</v>
      </c>
      <c r="H384" s="6"/>
    </row>
    <row r="385">
      <c r="A385" s="73" t="s">
        <v>599</v>
      </c>
      <c r="B385" s="7">
        <v>8118.0</v>
      </c>
      <c r="C385" s="7">
        <v>8119.0</v>
      </c>
      <c r="D385" s="7">
        <v>10.0</v>
      </c>
      <c r="E385" s="73"/>
      <c r="F385" s="74" t="str">
        <f t="array" ref="F385">XLOOKUP(B385, MachineCategory!B:B, MachineCategory!A:A, "", 0, 1)
</f>
        <v>140185fa-2b64-497c-af1e-352bbfd9135a</v>
      </c>
      <c r="G385" s="74" t="str">
        <f t="array" ref="G385">XLOOKUP(C385, MachineCategory!B:B, MachineCategory!A:A, "", 0, 1)
</f>
        <v>e176af8a-453f-41b1-9ddd-1e64e0f6cf1d</v>
      </c>
      <c r="H385" s="6"/>
    </row>
    <row r="386">
      <c r="A386" s="73" t="s">
        <v>599</v>
      </c>
      <c r="B386" s="7">
        <v>8118.0</v>
      </c>
      <c r="C386" s="7">
        <v>8112.0</v>
      </c>
      <c r="D386" s="7">
        <v>11.0</v>
      </c>
      <c r="E386" s="73"/>
      <c r="F386" s="74" t="str">
        <f t="array" ref="F386">XLOOKUP(B386, MachineCategory!B:B, MachineCategory!A:A, "", 0, 1)
</f>
        <v>140185fa-2b64-497c-af1e-352bbfd9135a</v>
      </c>
      <c r="G386" s="74" t="str">
        <f t="array" ref="G386">XLOOKUP(C386, MachineCategory!B:B, MachineCategory!A:A, "", 0, 1)
</f>
        <v>df8759e7-f23f-483f-b7e0-f7c835313421</v>
      </c>
      <c r="H386" s="6"/>
    </row>
    <row r="387">
      <c r="A387" s="73" t="s">
        <v>599</v>
      </c>
      <c r="B387" s="7">
        <v>8118.0</v>
      </c>
      <c r="C387" s="7">
        <v>8111.0</v>
      </c>
      <c r="D387" s="7">
        <v>12.0</v>
      </c>
      <c r="E387" s="73"/>
      <c r="F387" s="74" t="str">
        <f t="array" ref="F387">XLOOKUP(B387, MachineCategory!B:B, MachineCategory!A:A, "", 0, 1)
</f>
        <v>140185fa-2b64-497c-af1e-352bbfd9135a</v>
      </c>
      <c r="G387" s="74" t="str">
        <f t="array" ref="G387">XLOOKUP(C387, MachineCategory!B:B, MachineCategory!A:A, "", 0, 1)
</f>
        <v>a2ff293b-117f-4794-b9af-fe7cefabcc7d</v>
      </c>
      <c r="H387" s="6"/>
    </row>
    <row r="388">
      <c r="A388" s="73" t="s">
        <v>599</v>
      </c>
      <c r="B388" s="7">
        <v>8118.0</v>
      </c>
      <c r="C388" s="7">
        <v>8110.0</v>
      </c>
      <c r="D388" s="7">
        <v>13.0</v>
      </c>
      <c r="E388" s="73"/>
      <c r="F388" s="74" t="str">
        <f t="array" ref="F388">XLOOKUP(B388, MachineCategory!B:B, MachineCategory!A:A, "", 0, 1)
</f>
        <v>140185fa-2b64-497c-af1e-352bbfd9135a</v>
      </c>
      <c r="G388" s="74" t="str">
        <f t="array" ref="G388">XLOOKUP(C388, MachineCategory!B:B, MachineCategory!A:A, "", 0, 1)
</f>
        <v>4abd084e-d156-4cb0-a902-f79dc6031e98</v>
      </c>
      <c r="H388" s="6"/>
    </row>
    <row r="389">
      <c r="A389" s="73" t="s">
        <v>599</v>
      </c>
      <c r="B389" s="7">
        <v>8118.0</v>
      </c>
      <c r="C389" s="7">
        <v>8109.0</v>
      </c>
      <c r="D389" s="7">
        <v>14.0</v>
      </c>
      <c r="E389" s="73"/>
      <c r="F389" s="74" t="str">
        <f t="array" ref="F389">XLOOKUP(B389, MachineCategory!B:B, MachineCategory!A:A, "", 0, 1)
</f>
        <v>140185fa-2b64-497c-af1e-352bbfd9135a</v>
      </c>
      <c r="G389" s="74" t="str">
        <f t="array" ref="G389">XLOOKUP(C389, MachineCategory!B:B, MachineCategory!A:A, "", 0, 1)
</f>
        <v>fef261c7-268e-4c60-91d1-add2fdf5167d</v>
      </c>
      <c r="H389" s="6"/>
    </row>
    <row r="390">
      <c r="A390" s="73" t="s">
        <v>599</v>
      </c>
      <c r="B390" s="7">
        <v>8118.0</v>
      </c>
      <c r="C390" s="7">
        <v>8108.0</v>
      </c>
      <c r="D390" s="7">
        <v>15.0</v>
      </c>
      <c r="E390" s="73"/>
      <c r="F390" s="74" t="str">
        <f t="array" ref="F390">XLOOKUP(B390, MachineCategory!B:B, MachineCategory!A:A, "", 0, 1)
</f>
        <v>140185fa-2b64-497c-af1e-352bbfd9135a</v>
      </c>
      <c r="G390" s="74" t="str">
        <f t="array" ref="G390">XLOOKUP(C390, MachineCategory!B:B, MachineCategory!A:A, "", 0, 1)
</f>
        <v>9b3df8f1-3ff2-4a96-9fd7-2a15af9c3447</v>
      </c>
      <c r="H390" s="6"/>
    </row>
    <row r="391">
      <c r="A391" s="73" t="s">
        <v>599</v>
      </c>
      <c r="B391" s="7">
        <v>8118.0</v>
      </c>
      <c r="C391" s="7">
        <v>8107.0</v>
      </c>
      <c r="D391" s="7">
        <v>16.0</v>
      </c>
      <c r="E391" s="73"/>
      <c r="F391" s="74" t="str">
        <f t="array" ref="F391">XLOOKUP(B391, MachineCategory!B:B, MachineCategory!A:A, "", 0, 1)
</f>
        <v>140185fa-2b64-497c-af1e-352bbfd9135a</v>
      </c>
      <c r="G391" s="74" t="str">
        <f t="array" ref="G391">XLOOKUP(C391, MachineCategory!B:B, MachineCategory!A:A, "", 0, 1)
</f>
        <v>ffb8b2f3-3cf8-4250-9150-cc90a1905e4e</v>
      </c>
      <c r="H391" s="6"/>
    </row>
    <row r="392">
      <c r="A392" s="73" t="s">
        <v>599</v>
      </c>
      <c r="B392" s="7">
        <v>8118.0</v>
      </c>
      <c r="C392" s="7">
        <v>8106.0</v>
      </c>
      <c r="D392" s="7">
        <v>17.0</v>
      </c>
      <c r="E392" s="73"/>
      <c r="F392" s="74" t="str">
        <f t="array" ref="F392">XLOOKUP(B392, MachineCategory!B:B, MachineCategory!A:A, "", 0, 1)
</f>
        <v>140185fa-2b64-497c-af1e-352bbfd9135a</v>
      </c>
      <c r="G392" s="74" t="str">
        <f t="array" ref="G392">XLOOKUP(C392, MachineCategory!B:B, MachineCategory!A:A, "", 0, 1)
</f>
        <v>4697840c-24c4-4b2a-a27a-c03bbe146337</v>
      </c>
      <c r="H392" s="6"/>
    </row>
    <row r="393">
      <c r="A393" s="73" t="s">
        <v>599</v>
      </c>
      <c r="B393" s="7">
        <v>8118.0</v>
      </c>
      <c r="C393" s="7">
        <v>8105.0</v>
      </c>
      <c r="D393" s="7">
        <v>18.0</v>
      </c>
      <c r="E393" s="73"/>
      <c r="F393" s="74" t="str">
        <f t="array" ref="F393">XLOOKUP(B393, MachineCategory!B:B, MachineCategory!A:A, "", 0, 1)
</f>
        <v>140185fa-2b64-497c-af1e-352bbfd9135a</v>
      </c>
      <c r="G393" s="74" t="str">
        <f t="array" ref="G393">XLOOKUP(C393, MachineCategory!B:B, MachineCategory!A:A, "", 0, 1)
</f>
        <v>0d3fe0e3-f9bc-424d-b58c-4c14cec8a5f9</v>
      </c>
      <c r="H393" s="6"/>
    </row>
    <row r="394">
      <c r="A394" s="73" t="s">
        <v>599</v>
      </c>
      <c r="B394" s="7">
        <v>8118.0</v>
      </c>
      <c r="C394" s="7">
        <v>8104.0</v>
      </c>
      <c r="D394" s="7">
        <v>19.0</v>
      </c>
      <c r="E394" s="73"/>
      <c r="F394" s="74" t="str">
        <f t="array" ref="F394">XLOOKUP(B394, MachineCategory!B:B, MachineCategory!A:A, "", 0, 1)
</f>
        <v>140185fa-2b64-497c-af1e-352bbfd9135a</v>
      </c>
      <c r="G394" s="74" t="str">
        <f t="array" ref="G394">XLOOKUP(C394, MachineCategory!B:B, MachineCategory!A:A, "", 0, 1)
</f>
        <v>502df72b-b47f-4863-8a72-29b9853d9afb</v>
      </c>
      <c r="H394" s="6"/>
    </row>
    <row r="395">
      <c r="A395" s="73" t="s">
        <v>599</v>
      </c>
      <c r="B395" s="7">
        <v>8118.0</v>
      </c>
      <c r="C395" s="7">
        <v>8103.0</v>
      </c>
      <c r="D395" s="7">
        <v>20.0</v>
      </c>
      <c r="E395" s="73"/>
      <c r="F395" s="74" t="str">
        <f t="array" ref="F395">XLOOKUP(B395, MachineCategory!B:B, MachineCategory!A:A, "", 0, 1)
</f>
        <v>140185fa-2b64-497c-af1e-352bbfd9135a</v>
      </c>
      <c r="G395" s="74" t="str">
        <f t="array" ref="G395">XLOOKUP(C395, MachineCategory!B:B, MachineCategory!A:A, "", 0, 1)
</f>
        <v>e78e2cc5-ca30-4762-a727-67f71a579637</v>
      </c>
      <c r="H395" s="6"/>
    </row>
    <row r="396">
      <c r="A396" s="73" t="s">
        <v>599</v>
      </c>
      <c r="B396" s="7">
        <v>8118.0</v>
      </c>
      <c r="C396" s="7">
        <v>8102.0</v>
      </c>
      <c r="D396" s="7">
        <v>21.0</v>
      </c>
      <c r="E396" s="73"/>
      <c r="F396" s="74" t="str">
        <f t="array" ref="F396">XLOOKUP(B396, MachineCategory!B:B, MachineCategory!A:A, "", 0, 1)
</f>
        <v>140185fa-2b64-497c-af1e-352bbfd9135a</v>
      </c>
      <c r="G396" s="74" t="str">
        <f t="array" ref="G396">XLOOKUP(C396, MachineCategory!B:B, MachineCategory!A:A, "", 0, 1)
</f>
        <v>5dbec723-4f9d-4c3d-8cde-45c9effadfb6</v>
      </c>
      <c r="H396" s="6"/>
    </row>
    <row r="397">
      <c r="A397" s="73" t="s">
        <v>599</v>
      </c>
      <c r="B397" s="7">
        <v>8118.0</v>
      </c>
      <c r="C397" s="7">
        <v>8101.0</v>
      </c>
      <c r="D397" s="7">
        <v>22.0</v>
      </c>
      <c r="E397" s="73"/>
      <c r="F397" s="74" t="str">
        <f t="array" ref="F397">XLOOKUP(B397, MachineCategory!B:B, MachineCategory!A:A, "", 0, 1)
</f>
        <v>140185fa-2b64-497c-af1e-352bbfd9135a</v>
      </c>
      <c r="G397" s="74" t="str">
        <f t="array" ref="G397">XLOOKUP(C397, MachineCategory!B:B, MachineCategory!A:A, "", 0, 1)
</f>
        <v>bb61317b-3745-4832-914c-8bcbaea69282</v>
      </c>
      <c r="H397" s="6"/>
    </row>
    <row r="398">
      <c r="A398" s="73" t="s">
        <v>599</v>
      </c>
      <c r="B398" s="73">
        <v>8119.0</v>
      </c>
      <c r="C398" s="73">
        <v>8113.0</v>
      </c>
      <c r="D398" s="73">
        <v>1.0</v>
      </c>
      <c r="E398" s="74" t="b">
        <v>1</v>
      </c>
      <c r="F398" s="74" t="str">
        <f t="array" ref="F398">XLOOKUP(B398, MachineCategory!B:B, MachineCategory!A:A, "", 0, 1)
</f>
        <v>e176af8a-453f-41b1-9ddd-1e64e0f6cf1d</v>
      </c>
      <c r="G398" s="74" t="str">
        <f t="array" ref="G398">XLOOKUP(C398, MachineCategory!B:B, MachineCategory!A:A, "", 0, 1)
</f>
        <v>644a6302-7a8b-412d-8c7b-da7b22e9b6f0</v>
      </c>
      <c r="H398" s="6"/>
    </row>
    <row r="399">
      <c r="A399" s="73" t="s">
        <v>599</v>
      </c>
      <c r="B399" s="73">
        <v>8119.0</v>
      </c>
      <c r="C399" s="73">
        <v>8120.0</v>
      </c>
      <c r="D399" s="73">
        <v>2.0</v>
      </c>
      <c r="E399" s="73"/>
      <c r="F399" s="74" t="str">
        <f t="array" ref="F399">XLOOKUP(B399, MachineCategory!B:B, MachineCategory!A:A, "", 0, 1)
</f>
        <v>e176af8a-453f-41b1-9ddd-1e64e0f6cf1d</v>
      </c>
      <c r="G399" s="74" t="str">
        <f t="array" ref="G399">XLOOKUP(C399, MachineCategory!B:B, MachineCategory!A:A, "", 0, 1)
</f>
        <v>1c905a6d-47a6-48cc-b83e-6168bb1a56a5</v>
      </c>
      <c r="H399" s="6"/>
    </row>
    <row r="400">
      <c r="A400" s="73" t="s">
        <v>599</v>
      </c>
      <c r="B400" s="73">
        <v>8119.0</v>
      </c>
      <c r="C400" s="73">
        <v>8114.0</v>
      </c>
      <c r="D400" s="73">
        <v>3.0</v>
      </c>
      <c r="E400" s="73"/>
      <c r="F400" s="74" t="str">
        <f t="array" ref="F400">XLOOKUP(B400, MachineCategory!B:B, MachineCategory!A:A, "", 0, 1)
</f>
        <v>e176af8a-453f-41b1-9ddd-1e64e0f6cf1d</v>
      </c>
      <c r="G400" s="74" t="str">
        <f t="array" ref="G400">XLOOKUP(C400, MachineCategory!B:B, MachineCategory!A:A, "", 0, 1)
</f>
        <v>8922ba7e-3630-4a1a-b53b-c66a0970f1e5</v>
      </c>
      <c r="H400" s="6"/>
    </row>
    <row r="401">
      <c r="A401" s="73" t="s">
        <v>599</v>
      </c>
      <c r="B401" s="73">
        <v>8119.0</v>
      </c>
      <c r="C401" s="73">
        <v>8121.0</v>
      </c>
      <c r="D401" s="73">
        <v>4.0</v>
      </c>
      <c r="E401" s="73"/>
      <c r="F401" s="74" t="str">
        <f t="array" ref="F401">XLOOKUP(B401, MachineCategory!B:B, MachineCategory!A:A, "", 0, 1)
</f>
        <v>e176af8a-453f-41b1-9ddd-1e64e0f6cf1d</v>
      </c>
      <c r="G401" s="74" t="str">
        <f t="array" ref="G401">XLOOKUP(C401, MachineCategory!B:B, MachineCategory!A:A, "", 0, 1)
</f>
        <v>f6ca47d1-716d-4efc-90c7-6590364beb0b</v>
      </c>
      <c r="H401" s="6"/>
    </row>
    <row r="402">
      <c r="A402" s="73" t="s">
        <v>599</v>
      </c>
      <c r="B402" s="73">
        <v>8119.0</v>
      </c>
      <c r="C402" s="73">
        <v>8115.0</v>
      </c>
      <c r="D402" s="73">
        <v>5.0</v>
      </c>
      <c r="E402" s="73"/>
      <c r="F402" s="74" t="str">
        <f t="array" ref="F402">XLOOKUP(B402, MachineCategory!B:B, MachineCategory!A:A, "", 0, 1)
</f>
        <v>e176af8a-453f-41b1-9ddd-1e64e0f6cf1d</v>
      </c>
      <c r="G402" s="74" t="str">
        <f t="array" ref="G402">XLOOKUP(C402, MachineCategory!B:B, MachineCategory!A:A, "", 0, 1)
</f>
        <v>550fe141-f0d3-4146-9a03-ea306764179b</v>
      </c>
      <c r="H402" s="6"/>
    </row>
    <row r="403">
      <c r="A403" s="73" t="s">
        <v>599</v>
      </c>
      <c r="B403" s="73">
        <v>8119.0</v>
      </c>
      <c r="C403" s="73">
        <v>8122.0</v>
      </c>
      <c r="D403" s="73">
        <v>6.0</v>
      </c>
      <c r="E403" s="73"/>
      <c r="F403" s="74" t="str">
        <f t="array" ref="F403">XLOOKUP(B403, MachineCategory!B:B, MachineCategory!A:A, "", 0, 1)
</f>
        <v>e176af8a-453f-41b1-9ddd-1e64e0f6cf1d</v>
      </c>
      <c r="G403" s="74" t="str">
        <f t="array" ref="G403">XLOOKUP(C403, MachineCategory!B:B, MachineCategory!A:A, "", 0, 1)
</f>
        <v>5a10cfda-38ce-4f84-9df4-0eb8f177187e</v>
      </c>
      <c r="H403" s="6"/>
    </row>
    <row r="404">
      <c r="A404" s="73" t="s">
        <v>599</v>
      </c>
      <c r="B404" s="73">
        <v>8119.0</v>
      </c>
      <c r="C404" s="73">
        <v>8116.0</v>
      </c>
      <c r="D404" s="73">
        <v>7.0</v>
      </c>
      <c r="E404" s="73"/>
      <c r="F404" s="74" t="str">
        <f t="array" ref="F404">XLOOKUP(B404, MachineCategory!B:B, MachineCategory!A:A, "", 0, 1)
</f>
        <v>e176af8a-453f-41b1-9ddd-1e64e0f6cf1d</v>
      </c>
      <c r="G404" s="74" t="str">
        <f t="array" ref="G404">XLOOKUP(C404, MachineCategory!B:B, MachineCategory!A:A, "", 0, 1)
</f>
        <v>916f65c2-8091-487d-821d-7f0153985710</v>
      </c>
      <c r="H404" s="6"/>
    </row>
    <row r="405">
      <c r="A405" s="73" t="s">
        <v>599</v>
      </c>
      <c r="B405" s="73">
        <v>8119.0</v>
      </c>
      <c r="C405" s="73">
        <v>8123.0</v>
      </c>
      <c r="D405" s="73">
        <v>8.0</v>
      </c>
      <c r="E405" s="73"/>
      <c r="F405" s="74" t="str">
        <f t="array" ref="F405">XLOOKUP(B405, MachineCategory!B:B, MachineCategory!A:A, "", 0, 1)
</f>
        <v>e176af8a-453f-41b1-9ddd-1e64e0f6cf1d</v>
      </c>
      <c r="G405" s="74" t="str">
        <f t="array" ref="G405">XLOOKUP(C405, MachineCategory!B:B, MachineCategory!A:A, "", 0, 1)
</f>
        <v>2528786d-2ca3-4bbe-931f-90ebb0f641c3</v>
      </c>
      <c r="H405" s="6"/>
    </row>
    <row r="406">
      <c r="A406" s="73" t="s">
        <v>599</v>
      </c>
      <c r="B406" s="73">
        <v>8119.0</v>
      </c>
      <c r="C406" s="73">
        <v>8117.0</v>
      </c>
      <c r="D406" s="73">
        <v>9.0</v>
      </c>
      <c r="E406" s="73"/>
      <c r="F406" s="74" t="str">
        <f t="array" ref="F406">XLOOKUP(B406, MachineCategory!B:B, MachineCategory!A:A, "", 0, 1)
</f>
        <v>e176af8a-453f-41b1-9ddd-1e64e0f6cf1d</v>
      </c>
      <c r="G406" s="74" t="str">
        <f t="array" ref="G406">XLOOKUP(C406, MachineCategory!B:B, MachineCategory!A:A, "", 0, 1)
</f>
        <v>d5bc28e7-40a9-42ee-9622-58818a18020d</v>
      </c>
      <c r="H406" s="6"/>
    </row>
    <row r="407">
      <c r="A407" s="73" t="s">
        <v>599</v>
      </c>
      <c r="B407" s="73">
        <v>8119.0</v>
      </c>
      <c r="C407" s="73">
        <v>8118.0</v>
      </c>
      <c r="D407" s="73">
        <v>10.0</v>
      </c>
      <c r="E407" s="73"/>
      <c r="F407" s="74" t="str">
        <f t="array" ref="F407">XLOOKUP(B407, MachineCategory!B:B, MachineCategory!A:A, "", 0, 1)
</f>
        <v>e176af8a-453f-41b1-9ddd-1e64e0f6cf1d</v>
      </c>
      <c r="G407" s="74" t="str">
        <f t="array" ref="G407">XLOOKUP(C407, MachineCategory!B:B, MachineCategory!A:A, "", 0, 1)
</f>
        <v>140185fa-2b64-497c-af1e-352bbfd9135a</v>
      </c>
      <c r="H407" s="6"/>
    </row>
    <row r="408">
      <c r="A408" s="73" t="s">
        <v>599</v>
      </c>
      <c r="B408" s="73">
        <v>8119.0</v>
      </c>
      <c r="C408" s="73">
        <v>8107.0</v>
      </c>
      <c r="D408" s="73">
        <v>11.0</v>
      </c>
      <c r="E408" s="73"/>
      <c r="F408" s="74" t="str">
        <f t="array" ref="F408">XLOOKUP(B408, MachineCategory!B:B, MachineCategory!A:A, "", 0, 1)
</f>
        <v>e176af8a-453f-41b1-9ddd-1e64e0f6cf1d</v>
      </c>
      <c r="G408" s="74" t="str">
        <f t="array" ref="G408">XLOOKUP(C408, MachineCategory!B:B, MachineCategory!A:A, "", 0, 1)
</f>
        <v>ffb8b2f3-3cf8-4250-9150-cc90a1905e4e</v>
      </c>
      <c r="H408" s="6"/>
    </row>
    <row r="409">
      <c r="A409" s="73" t="s">
        <v>599</v>
      </c>
      <c r="B409" s="73">
        <v>8119.0</v>
      </c>
      <c r="C409" s="73">
        <v>8108.0</v>
      </c>
      <c r="D409" s="73">
        <v>12.0</v>
      </c>
      <c r="E409" s="73"/>
      <c r="F409" s="74" t="str">
        <f t="array" ref="F409">XLOOKUP(B409, MachineCategory!B:B, MachineCategory!A:A, "", 0, 1)
</f>
        <v>e176af8a-453f-41b1-9ddd-1e64e0f6cf1d</v>
      </c>
      <c r="G409" s="74" t="str">
        <f t="array" ref="G409">XLOOKUP(C409, MachineCategory!B:B, MachineCategory!A:A, "", 0, 1)
</f>
        <v>9b3df8f1-3ff2-4a96-9fd7-2a15af9c3447</v>
      </c>
      <c r="H409" s="6"/>
    </row>
    <row r="410">
      <c r="A410" s="73" t="s">
        <v>599</v>
      </c>
      <c r="B410" s="73">
        <v>8119.0</v>
      </c>
      <c r="C410" s="73">
        <v>8109.0</v>
      </c>
      <c r="D410" s="73">
        <v>13.0</v>
      </c>
      <c r="E410" s="73"/>
      <c r="F410" s="74" t="str">
        <f t="array" ref="F410">XLOOKUP(B410, MachineCategory!B:B, MachineCategory!A:A, "", 0, 1)
</f>
        <v>e176af8a-453f-41b1-9ddd-1e64e0f6cf1d</v>
      </c>
      <c r="G410" s="74" t="str">
        <f t="array" ref="G410">XLOOKUP(C410, MachineCategory!B:B, MachineCategory!A:A, "", 0, 1)
</f>
        <v>fef261c7-268e-4c60-91d1-add2fdf5167d</v>
      </c>
      <c r="H410" s="6"/>
    </row>
    <row r="411">
      <c r="A411" s="73" t="s">
        <v>599</v>
      </c>
      <c r="B411" s="73">
        <v>8119.0</v>
      </c>
      <c r="C411" s="73">
        <v>8110.0</v>
      </c>
      <c r="D411" s="73">
        <v>14.0</v>
      </c>
      <c r="E411" s="73"/>
      <c r="F411" s="74" t="str">
        <f t="array" ref="F411">XLOOKUP(B411, MachineCategory!B:B, MachineCategory!A:A, "", 0, 1)
</f>
        <v>e176af8a-453f-41b1-9ddd-1e64e0f6cf1d</v>
      </c>
      <c r="G411" s="74" t="str">
        <f t="array" ref="G411">XLOOKUP(C411, MachineCategory!B:B, MachineCategory!A:A, "", 0, 1)
</f>
        <v>4abd084e-d156-4cb0-a902-f79dc6031e98</v>
      </c>
      <c r="H411" s="6"/>
    </row>
    <row r="412">
      <c r="A412" s="73" t="s">
        <v>599</v>
      </c>
      <c r="B412" s="73">
        <v>8119.0</v>
      </c>
      <c r="C412" s="73">
        <v>8111.0</v>
      </c>
      <c r="D412" s="73">
        <v>15.0</v>
      </c>
      <c r="E412" s="73"/>
      <c r="F412" s="74" t="str">
        <f t="array" ref="F412">XLOOKUP(B412, MachineCategory!B:B, MachineCategory!A:A, "", 0, 1)
</f>
        <v>e176af8a-453f-41b1-9ddd-1e64e0f6cf1d</v>
      </c>
      <c r="G412" s="74" t="str">
        <f t="array" ref="G412">XLOOKUP(C412, MachineCategory!B:B, MachineCategory!A:A, "", 0, 1)
</f>
        <v>a2ff293b-117f-4794-b9af-fe7cefabcc7d</v>
      </c>
      <c r="H412" s="6"/>
    </row>
    <row r="413">
      <c r="A413" s="73" t="s">
        <v>599</v>
      </c>
      <c r="B413" s="73">
        <v>8119.0</v>
      </c>
      <c r="C413" s="73">
        <v>8112.0</v>
      </c>
      <c r="D413" s="73">
        <v>16.0</v>
      </c>
      <c r="E413" s="73"/>
      <c r="F413" s="74" t="str">
        <f t="array" ref="F413">XLOOKUP(B413, MachineCategory!B:B, MachineCategory!A:A, "", 0, 1)
</f>
        <v>e176af8a-453f-41b1-9ddd-1e64e0f6cf1d</v>
      </c>
      <c r="G413" s="74" t="str">
        <f t="array" ref="G413">XLOOKUP(C413, MachineCategory!B:B, MachineCategory!A:A, "", 0, 1)
</f>
        <v>df8759e7-f23f-483f-b7e0-f7c835313421</v>
      </c>
      <c r="H413" s="6"/>
    </row>
    <row r="414">
      <c r="A414" s="73" t="s">
        <v>599</v>
      </c>
      <c r="B414" s="73">
        <v>8119.0</v>
      </c>
      <c r="C414" s="73">
        <v>8101.0</v>
      </c>
      <c r="D414" s="73">
        <v>17.0</v>
      </c>
      <c r="E414" s="73"/>
      <c r="F414" s="74" t="str">
        <f t="array" ref="F414">XLOOKUP(B414, MachineCategory!B:B, MachineCategory!A:A, "", 0, 1)
</f>
        <v>e176af8a-453f-41b1-9ddd-1e64e0f6cf1d</v>
      </c>
      <c r="G414" s="74" t="str">
        <f t="array" ref="G414">XLOOKUP(C414, MachineCategory!B:B, MachineCategory!A:A, "", 0, 1)
</f>
        <v>bb61317b-3745-4832-914c-8bcbaea69282</v>
      </c>
      <c r="H414" s="6"/>
    </row>
    <row r="415">
      <c r="A415" s="73" t="s">
        <v>599</v>
      </c>
      <c r="B415" s="73">
        <v>8119.0</v>
      </c>
      <c r="C415" s="73">
        <v>8102.0</v>
      </c>
      <c r="D415" s="73">
        <v>18.0</v>
      </c>
      <c r="E415" s="73"/>
      <c r="F415" s="74" t="str">
        <f t="array" ref="F415">XLOOKUP(B415, MachineCategory!B:B, MachineCategory!A:A, "", 0, 1)
</f>
        <v>e176af8a-453f-41b1-9ddd-1e64e0f6cf1d</v>
      </c>
      <c r="G415" s="74" t="str">
        <f t="array" ref="G415">XLOOKUP(C415, MachineCategory!B:B, MachineCategory!A:A, "", 0, 1)
</f>
        <v>5dbec723-4f9d-4c3d-8cde-45c9effadfb6</v>
      </c>
      <c r="H415" s="6"/>
    </row>
    <row r="416">
      <c r="A416" s="73" t="s">
        <v>599</v>
      </c>
      <c r="B416" s="73">
        <v>8119.0</v>
      </c>
      <c r="C416" s="73">
        <v>8103.0</v>
      </c>
      <c r="D416" s="73">
        <v>19.0</v>
      </c>
      <c r="E416" s="73"/>
      <c r="F416" s="74" t="str">
        <f t="array" ref="F416">XLOOKUP(B416, MachineCategory!B:B, MachineCategory!A:A, "", 0, 1)
</f>
        <v>e176af8a-453f-41b1-9ddd-1e64e0f6cf1d</v>
      </c>
      <c r="G416" s="74" t="str">
        <f t="array" ref="G416">XLOOKUP(C416, MachineCategory!B:B, MachineCategory!A:A, "", 0, 1)
</f>
        <v>e78e2cc5-ca30-4762-a727-67f71a579637</v>
      </c>
      <c r="H416" s="6"/>
    </row>
    <row r="417">
      <c r="A417" s="73" t="s">
        <v>599</v>
      </c>
      <c r="B417" s="73">
        <v>8119.0</v>
      </c>
      <c r="C417" s="73">
        <v>8104.0</v>
      </c>
      <c r="D417" s="73">
        <v>20.0</v>
      </c>
      <c r="E417" s="73"/>
      <c r="F417" s="74" t="str">
        <f t="array" ref="F417">XLOOKUP(B417, MachineCategory!B:B, MachineCategory!A:A, "", 0, 1)
</f>
        <v>e176af8a-453f-41b1-9ddd-1e64e0f6cf1d</v>
      </c>
      <c r="G417" s="74" t="str">
        <f t="array" ref="G417">XLOOKUP(C417, MachineCategory!B:B, MachineCategory!A:A, "", 0, 1)
</f>
        <v>502df72b-b47f-4863-8a72-29b9853d9afb</v>
      </c>
      <c r="H417" s="6"/>
    </row>
    <row r="418">
      <c r="A418" s="73" t="s">
        <v>599</v>
      </c>
      <c r="B418" s="73">
        <v>8119.0</v>
      </c>
      <c r="C418" s="73">
        <v>8105.0</v>
      </c>
      <c r="D418" s="73">
        <v>21.0</v>
      </c>
      <c r="E418" s="73"/>
      <c r="F418" s="74" t="str">
        <f t="array" ref="F418">XLOOKUP(B418, MachineCategory!B:B, MachineCategory!A:A, "", 0, 1)
</f>
        <v>e176af8a-453f-41b1-9ddd-1e64e0f6cf1d</v>
      </c>
      <c r="G418" s="74" t="str">
        <f t="array" ref="G418">XLOOKUP(C418, MachineCategory!B:B, MachineCategory!A:A, "", 0, 1)
</f>
        <v>0d3fe0e3-f9bc-424d-b58c-4c14cec8a5f9</v>
      </c>
      <c r="H418" s="6"/>
    </row>
    <row r="419">
      <c r="A419" s="73" t="s">
        <v>599</v>
      </c>
      <c r="B419" s="73">
        <v>8119.0</v>
      </c>
      <c r="C419" s="73">
        <v>8106.0</v>
      </c>
      <c r="D419" s="73">
        <v>22.0</v>
      </c>
      <c r="E419" s="73"/>
      <c r="F419" s="74" t="str">
        <f t="array" ref="F419">XLOOKUP(B419, MachineCategory!B:B, MachineCategory!A:A, "", 0, 1)
</f>
        <v>e176af8a-453f-41b1-9ddd-1e64e0f6cf1d</v>
      </c>
      <c r="G419" s="74" t="str">
        <f t="array" ref="G419">XLOOKUP(C419, MachineCategory!B:B, MachineCategory!A:A, "", 0, 1)
</f>
        <v>4697840c-24c4-4b2a-a27a-c03bbe146337</v>
      </c>
      <c r="H419" s="6"/>
    </row>
    <row r="420">
      <c r="A420" s="73" t="s">
        <v>599</v>
      </c>
      <c r="B420" s="73">
        <v>8120.0</v>
      </c>
      <c r="C420" s="73">
        <v>8121.0</v>
      </c>
      <c r="D420" s="73">
        <v>1.0</v>
      </c>
      <c r="E420" s="74" t="b">
        <v>1</v>
      </c>
      <c r="F420" s="74" t="str">
        <f t="array" ref="F420">XLOOKUP(B420, MachineCategory!B:B, MachineCategory!A:A, "", 0, 1)
</f>
        <v>1c905a6d-47a6-48cc-b83e-6168bb1a56a5</v>
      </c>
      <c r="G420" s="74" t="str">
        <f t="array" ref="G420">XLOOKUP(C420, MachineCategory!B:B, MachineCategory!A:A, "", 0, 1)
</f>
        <v>f6ca47d1-716d-4efc-90c7-6590364beb0b</v>
      </c>
      <c r="H420" s="6"/>
    </row>
    <row r="421">
      <c r="A421" s="73" t="s">
        <v>599</v>
      </c>
      <c r="B421" s="73">
        <v>8120.0</v>
      </c>
      <c r="C421" s="73">
        <v>8119.0</v>
      </c>
      <c r="D421" s="73">
        <v>2.0</v>
      </c>
      <c r="E421" s="73"/>
      <c r="F421" s="74" t="str">
        <f t="array" ref="F421">XLOOKUP(B421, MachineCategory!B:B, MachineCategory!A:A, "", 0, 1)
</f>
        <v>1c905a6d-47a6-48cc-b83e-6168bb1a56a5</v>
      </c>
      <c r="G421" s="74" t="str">
        <f t="array" ref="G421">XLOOKUP(C421, MachineCategory!B:B, MachineCategory!A:A, "", 0, 1)
</f>
        <v>e176af8a-453f-41b1-9ddd-1e64e0f6cf1d</v>
      </c>
      <c r="H421" s="6"/>
    </row>
    <row r="422">
      <c r="A422" s="73" t="s">
        <v>599</v>
      </c>
      <c r="B422" s="73">
        <v>8120.0</v>
      </c>
      <c r="C422" s="73">
        <v>8114.0</v>
      </c>
      <c r="D422" s="73">
        <v>3.0</v>
      </c>
      <c r="E422" s="73"/>
      <c r="F422" s="74" t="str">
        <f t="array" ref="F422">XLOOKUP(B422, MachineCategory!B:B, MachineCategory!A:A, "", 0, 1)
</f>
        <v>1c905a6d-47a6-48cc-b83e-6168bb1a56a5</v>
      </c>
      <c r="G422" s="74" t="str">
        <f t="array" ref="G422">XLOOKUP(C422, MachineCategory!B:B, MachineCategory!A:A, "", 0, 1)
</f>
        <v>8922ba7e-3630-4a1a-b53b-c66a0970f1e5</v>
      </c>
      <c r="H422" s="6"/>
    </row>
    <row r="423">
      <c r="A423" s="73" t="s">
        <v>599</v>
      </c>
      <c r="B423" s="73">
        <v>8120.0</v>
      </c>
      <c r="C423" s="73">
        <v>8113.0</v>
      </c>
      <c r="D423" s="73">
        <v>4.0</v>
      </c>
      <c r="E423" s="73"/>
      <c r="F423" s="74" t="str">
        <f t="array" ref="F423">XLOOKUP(B423, MachineCategory!B:B, MachineCategory!A:A, "", 0, 1)
</f>
        <v>1c905a6d-47a6-48cc-b83e-6168bb1a56a5</v>
      </c>
      <c r="G423" s="74" t="str">
        <f t="array" ref="G423">XLOOKUP(C423, MachineCategory!B:B, MachineCategory!A:A, "", 0, 1)
</f>
        <v>644a6302-7a8b-412d-8c7b-da7b22e9b6f0</v>
      </c>
      <c r="H423" s="6"/>
    </row>
    <row r="424">
      <c r="A424" s="73" t="s">
        <v>599</v>
      </c>
      <c r="B424" s="73">
        <v>8120.0</v>
      </c>
      <c r="C424" s="73">
        <v>8115.0</v>
      </c>
      <c r="D424" s="73">
        <v>5.0</v>
      </c>
      <c r="E424" s="73"/>
      <c r="F424" s="74" t="str">
        <f t="array" ref="F424">XLOOKUP(B424, MachineCategory!B:B, MachineCategory!A:A, "", 0, 1)
</f>
        <v>1c905a6d-47a6-48cc-b83e-6168bb1a56a5</v>
      </c>
      <c r="G424" s="74" t="str">
        <f t="array" ref="G424">XLOOKUP(C424, MachineCategory!B:B, MachineCategory!A:A, "", 0, 1)
</f>
        <v>550fe141-f0d3-4146-9a03-ea306764179b</v>
      </c>
      <c r="H424" s="6"/>
    </row>
    <row r="425">
      <c r="A425" s="73" t="s">
        <v>599</v>
      </c>
      <c r="B425" s="73">
        <v>8120.0</v>
      </c>
      <c r="C425" s="73">
        <v>8122.0</v>
      </c>
      <c r="D425" s="73">
        <v>6.0</v>
      </c>
      <c r="E425" s="73"/>
      <c r="F425" s="74" t="str">
        <f t="array" ref="F425">XLOOKUP(B425, MachineCategory!B:B, MachineCategory!A:A, "", 0, 1)
</f>
        <v>1c905a6d-47a6-48cc-b83e-6168bb1a56a5</v>
      </c>
      <c r="G425" s="74" t="str">
        <f t="array" ref="G425">XLOOKUP(C425, MachineCategory!B:B, MachineCategory!A:A, "", 0, 1)
</f>
        <v>5a10cfda-38ce-4f84-9df4-0eb8f177187e</v>
      </c>
      <c r="H425" s="6"/>
    </row>
    <row r="426">
      <c r="A426" s="73" t="s">
        <v>599</v>
      </c>
      <c r="B426" s="73">
        <v>8120.0</v>
      </c>
      <c r="C426" s="73">
        <v>8123.0</v>
      </c>
      <c r="D426" s="73">
        <v>7.0</v>
      </c>
      <c r="E426" s="73"/>
      <c r="F426" s="74" t="str">
        <f t="array" ref="F426">XLOOKUP(B426, MachineCategory!B:B, MachineCategory!A:A, "", 0, 1)
</f>
        <v>1c905a6d-47a6-48cc-b83e-6168bb1a56a5</v>
      </c>
      <c r="G426" s="74" t="str">
        <f t="array" ref="G426">XLOOKUP(C426, MachineCategory!B:B, MachineCategory!A:A, "", 0, 1)
</f>
        <v>2528786d-2ca3-4bbe-931f-90ebb0f641c3</v>
      </c>
      <c r="H426" s="6"/>
    </row>
    <row r="427">
      <c r="A427" s="73" t="s">
        <v>599</v>
      </c>
      <c r="B427" s="73">
        <v>8120.0</v>
      </c>
      <c r="C427" s="73">
        <v>8116.0</v>
      </c>
      <c r="D427" s="73">
        <v>8.0</v>
      </c>
      <c r="E427" s="73"/>
      <c r="F427" s="74" t="str">
        <f t="array" ref="F427">XLOOKUP(B427, MachineCategory!B:B, MachineCategory!A:A, "", 0, 1)
</f>
        <v>1c905a6d-47a6-48cc-b83e-6168bb1a56a5</v>
      </c>
      <c r="G427" s="74" t="str">
        <f t="array" ref="G427">XLOOKUP(C427, MachineCategory!B:B, MachineCategory!A:A, "", 0, 1)
</f>
        <v>916f65c2-8091-487d-821d-7f0153985710</v>
      </c>
      <c r="H427" s="6"/>
    </row>
    <row r="428">
      <c r="A428" s="73" t="s">
        <v>599</v>
      </c>
      <c r="B428" s="73">
        <v>8120.0</v>
      </c>
      <c r="C428" s="73">
        <v>8117.0</v>
      </c>
      <c r="D428" s="73">
        <v>9.0</v>
      </c>
      <c r="E428" s="73"/>
      <c r="F428" s="74" t="str">
        <f t="array" ref="F428">XLOOKUP(B428, MachineCategory!B:B, MachineCategory!A:A, "", 0, 1)
</f>
        <v>1c905a6d-47a6-48cc-b83e-6168bb1a56a5</v>
      </c>
      <c r="G428" s="74" t="str">
        <f t="array" ref="G428">XLOOKUP(C428, MachineCategory!B:B, MachineCategory!A:A, "", 0, 1)
</f>
        <v>d5bc28e7-40a9-42ee-9622-58818a18020d</v>
      </c>
      <c r="H428" s="6"/>
    </row>
    <row r="429">
      <c r="A429" s="73" t="s">
        <v>599</v>
      </c>
      <c r="B429" s="73">
        <v>8120.0</v>
      </c>
      <c r="C429" s="73">
        <v>8118.0</v>
      </c>
      <c r="D429" s="73">
        <v>10.0</v>
      </c>
      <c r="E429" s="73"/>
      <c r="F429" s="74" t="str">
        <f t="array" ref="F429">XLOOKUP(B429, MachineCategory!B:B, MachineCategory!A:A, "", 0, 1)
</f>
        <v>1c905a6d-47a6-48cc-b83e-6168bb1a56a5</v>
      </c>
      <c r="G429" s="74" t="str">
        <f t="array" ref="G429">XLOOKUP(C429, MachineCategory!B:B, MachineCategory!A:A, "", 0, 1)
</f>
        <v>140185fa-2b64-497c-af1e-352bbfd9135a</v>
      </c>
      <c r="H429" s="6"/>
    </row>
    <row r="430">
      <c r="A430" s="73" t="s">
        <v>599</v>
      </c>
      <c r="B430" s="73">
        <v>8120.0</v>
      </c>
      <c r="C430" s="73">
        <v>8108.0</v>
      </c>
      <c r="D430" s="73">
        <v>11.0</v>
      </c>
      <c r="E430" s="73"/>
      <c r="F430" s="74" t="str">
        <f t="array" ref="F430">XLOOKUP(B430, MachineCategory!B:B, MachineCategory!A:A, "", 0, 1)
</f>
        <v>1c905a6d-47a6-48cc-b83e-6168bb1a56a5</v>
      </c>
      <c r="G430" s="74" t="str">
        <f t="array" ref="G430">XLOOKUP(C430, MachineCategory!B:B, MachineCategory!A:A, "", 0, 1)
</f>
        <v>9b3df8f1-3ff2-4a96-9fd7-2a15af9c3447</v>
      </c>
      <c r="H430" s="6"/>
    </row>
    <row r="431">
      <c r="A431" s="73" t="s">
        <v>599</v>
      </c>
      <c r="B431" s="73">
        <v>8120.0</v>
      </c>
      <c r="C431" s="73">
        <v>8107.0</v>
      </c>
      <c r="D431" s="73">
        <v>12.0</v>
      </c>
      <c r="E431" s="73"/>
      <c r="F431" s="74" t="str">
        <f t="array" ref="F431">XLOOKUP(B431, MachineCategory!B:B, MachineCategory!A:A, "", 0, 1)
</f>
        <v>1c905a6d-47a6-48cc-b83e-6168bb1a56a5</v>
      </c>
      <c r="G431" s="74" t="str">
        <f t="array" ref="G431">XLOOKUP(C431, MachineCategory!B:B, MachineCategory!A:A, "", 0, 1)
</f>
        <v>ffb8b2f3-3cf8-4250-9150-cc90a1905e4e</v>
      </c>
      <c r="H431" s="6"/>
    </row>
    <row r="432">
      <c r="A432" s="73" t="s">
        <v>599</v>
      </c>
      <c r="B432" s="73">
        <v>8120.0</v>
      </c>
      <c r="C432" s="73">
        <v>8109.0</v>
      </c>
      <c r="D432" s="73">
        <v>13.0</v>
      </c>
      <c r="E432" s="73"/>
      <c r="F432" s="74" t="str">
        <f t="array" ref="F432">XLOOKUP(B432, MachineCategory!B:B, MachineCategory!A:A, "", 0, 1)
</f>
        <v>1c905a6d-47a6-48cc-b83e-6168bb1a56a5</v>
      </c>
      <c r="G432" s="74" t="str">
        <f t="array" ref="G432">XLOOKUP(C432, MachineCategory!B:B, MachineCategory!A:A, "", 0, 1)
</f>
        <v>fef261c7-268e-4c60-91d1-add2fdf5167d</v>
      </c>
      <c r="H432" s="6"/>
    </row>
    <row r="433">
      <c r="A433" s="73" t="s">
        <v>599</v>
      </c>
      <c r="B433" s="73">
        <v>8120.0</v>
      </c>
      <c r="C433" s="73">
        <v>8110.0</v>
      </c>
      <c r="D433" s="73">
        <v>14.0</v>
      </c>
      <c r="E433" s="73"/>
      <c r="F433" s="74" t="str">
        <f t="array" ref="F433">XLOOKUP(B433, MachineCategory!B:B, MachineCategory!A:A, "", 0, 1)
</f>
        <v>1c905a6d-47a6-48cc-b83e-6168bb1a56a5</v>
      </c>
      <c r="G433" s="74" t="str">
        <f t="array" ref="G433">XLOOKUP(C433, MachineCategory!B:B, MachineCategory!A:A, "", 0, 1)
</f>
        <v>4abd084e-d156-4cb0-a902-f79dc6031e98</v>
      </c>
      <c r="H433" s="6"/>
    </row>
    <row r="434">
      <c r="A434" s="73" t="s">
        <v>599</v>
      </c>
      <c r="B434" s="73">
        <v>8120.0</v>
      </c>
      <c r="C434" s="73">
        <v>8111.0</v>
      </c>
      <c r="D434" s="73">
        <v>15.0</v>
      </c>
      <c r="E434" s="73"/>
      <c r="F434" s="74" t="str">
        <f t="array" ref="F434">XLOOKUP(B434, MachineCategory!B:B, MachineCategory!A:A, "", 0, 1)
</f>
        <v>1c905a6d-47a6-48cc-b83e-6168bb1a56a5</v>
      </c>
      <c r="G434" s="74" t="str">
        <f t="array" ref="G434">XLOOKUP(C434, MachineCategory!B:B, MachineCategory!A:A, "", 0, 1)
</f>
        <v>a2ff293b-117f-4794-b9af-fe7cefabcc7d</v>
      </c>
      <c r="H434" s="6"/>
    </row>
    <row r="435">
      <c r="A435" s="73" t="s">
        <v>599</v>
      </c>
      <c r="B435" s="73">
        <v>8120.0</v>
      </c>
      <c r="C435" s="73">
        <v>8112.0</v>
      </c>
      <c r="D435" s="73">
        <v>16.0</v>
      </c>
      <c r="E435" s="73"/>
      <c r="F435" s="74" t="str">
        <f t="array" ref="F435">XLOOKUP(B435, MachineCategory!B:B, MachineCategory!A:A, "", 0, 1)
</f>
        <v>1c905a6d-47a6-48cc-b83e-6168bb1a56a5</v>
      </c>
      <c r="G435" s="74" t="str">
        <f t="array" ref="G435">XLOOKUP(C435, MachineCategory!B:B, MachineCategory!A:A, "", 0, 1)
</f>
        <v>df8759e7-f23f-483f-b7e0-f7c835313421</v>
      </c>
      <c r="H435" s="6"/>
    </row>
    <row r="436">
      <c r="A436" s="73" t="s">
        <v>599</v>
      </c>
      <c r="B436" s="73">
        <v>8120.0</v>
      </c>
      <c r="C436" s="73">
        <v>8102.0</v>
      </c>
      <c r="D436" s="73">
        <v>17.0</v>
      </c>
      <c r="E436" s="73"/>
      <c r="F436" s="74" t="str">
        <f t="array" ref="F436">XLOOKUP(B436, MachineCategory!B:B, MachineCategory!A:A, "", 0, 1)
</f>
        <v>1c905a6d-47a6-48cc-b83e-6168bb1a56a5</v>
      </c>
      <c r="G436" s="74" t="str">
        <f t="array" ref="G436">XLOOKUP(C436, MachineCategory!B:B, MachineCategory!A:A, "", 0, 1)
</f>
        <v>5dbec723-4f9d-4c3d-8cde-45c9effadfb6</v>
      </c>
      <c r="H436" s="6"/>
    </row>
    <row r="437">
      <c r="A437" s="73" t="s">
        <v>599</v>
      </c>
      <c r="B437" s="73">
        <v>8120.0</v>
      </c>
      <c r="C437" s="73">
        <v>8101.0</v>
      </c>
      <c r="D437" s="73">
        <v>18.0</v>
      </c>
      <c r="E437" s="73"/>
      <c r="F437" s="74" t="str">
        <f t="array" ref="F437">XLOOKUP(B437, MachineCategory!B:B, MachineCategory!A:A, "", 0, 1)
</f>
        <v>1c905a6d-47a6-48cc-b83e-6168bb1a56a5</v>
      </c>
      <c r="G437" s="74" t="str">
        <f t="array" ref="G437">XLOOKUP(C437, MachineCategory!B:B, MachineCategory!A:A, "", 0, 1)
</f>
        <v>bb61317b-3745-4832-914c-8bcbaea69282</v>
      </c>
      <c r="H437" s="6"/>
    </row>
    <row r="438">
      <c r="A438" s="73" t="s">
        <v>599</v>
      </c>
      <c r="B438" s="73">
        <v>8120.0</v>
      </c>
      <c r="C438" s="73">
        <v>8103.0</v>
      </c>
      <c r="D438" s="73">
        <v>19.0</v>
      </c>
      <c r="E438" s="73"/>
      <c r="F438" s="74" t="str">
        <f t="array" ref="F438">XLOOKUP(B438, MachineCategory!B:B, MachineCategory!A:A, "", 0, 1)
</f>
        <v>1c905a6d-47a6-48cc-b83e-6168bb1a56a5</v>
      </c>
      <c r="G438" s="74" t="str">
        <f t="array" ref="G438">XLOOKUP(C438, MachineCategory!B:B, MachineCategory!A:A, "", 0, 1)
</f>
        <v>e78e2cc5-ca30-4762-a727-67f71a579637</v>
      </c>
      <c r="H438" s="6"/>
    </row>
    <row r="439">
      <c r="A439" s="73" t="s">
        <v>599</v>
      </c>
      <c r="B439" s="73">
        <v>8120.0</v>
      </c>
      <c r="C439" s="73">
        <v>8104.0</v>
      </c>
      <c r="D439" s="73">
        <v>20.0</v>
      </c>
      <c r="E439" s="73"/>
      <c r="F439" s="74" t="str">
        <f t="array" ref="F439">XLOOKUP(B439, MachineCategory!B:B, MachineCategory!A:A, "", 0, 1)
</f>
        <v>1c905a6d-47a6-48cc-b83e-6168bb1a56a5</v>
      </c>
      <c r="G439" s="74" t="str">
        <f t="array" ref="G439">XLOOKUP(C439, MachineCategory!B:B, MachineCategory!A:A, "", 0, 1)
</f>
        <v>502df72b-b47f-4863-8a72-29b9853d9afb</v>
      </c>
      <c r="H439" s="6"/>
    </row>
    <row r="440">
      <c r="A440" s="73" t="s">
        <v>599</v>
      </c>
      <c r="B440" s="73">
        <v>8120.0</v>
      </c>
      <c r="C440" s="73">
        <v>8105.0</v>
      </c>
      <c r="D440" s="73">
        <v>21.0</v>
      </c>
      <c r="E440" s="73"/>
      <c r="F440" s="74" t="str">
        <f t="array" ref="F440">XLOOKUP(B440, MachineCategory!B:B, MachineCategory!A:A, "", 0, 1)
</f>
        <v>1c905a6d-47a6-48cc-b83e-6168bb1a56a5</v>
      </c>
      <c r="G440" s="74" t="str">
        <f t="array" ref="G440">XLOOKUP(C440, MachineCategory!B:B, MachineCategory!A:A, "", 0, 1)
</f>
        <v>0d3fe0e3-f9bc-424d-b58c-4c14cec8a5f9</v>
      </c>
      <c r="H440" s="6"/>
    </row>
    <row r="441">
      <c r="A441" s="73" t="s">
        <v>599</v>
      </c>
      <c r="B441" s="73">
        <v>8120.0</v>
      </c>
      <c r="C441" s="73">
        <v>8106.0</v>
      </c>
      <c r="D441" s="73">
        <v>22.0</v>
      </c>
      <c r="E441" s="73"/>
      <c r="F441" s="74" t="str">
        <f t="array" ref="F441">XLOOKUP(B441, MachineCategory!B:B, MachineCategory!A:A, "", 0, 1)
</f>
        <v>1c905a6d-47a6-48cc-b83e-6168bb1a56a5</v>
      </c>
      <c r="G441" s="74" t="str">
        <f t="array" ref="G441">XLOOKUP(C441, MachineCategory!B:B, MachineCategory!A:A, "", 0, 1)
</f>
        <v>4697840c-24c4-4b2a-a27a-c03bbe146337</v>
      </c>
      <c r="H441" s="6"/>
    </row>
    <row r="442">
      <c r="A442" s="73" t="s">
        <v>599</v>
      </c>
      <c r="B442" s="73">
        <v>8121.0</v>
      </c>
      <c r="C442" s="73">
        <v>8120.0</v>
      </c>
      <c r="D442" s="73">
        <v>1.0</v>
      </c>
      <c r="E442" s="74" t="b">
        <v>1</v>
      </c>
      <c r="F442" s="74" t="str">
        <f t="array" ref="F442">XLOOKUP(B442, MachineCategory!B:B, MachineCategory!A:A, "", 0, 1)
</f>
        <v>f6ca47d1-716d-4efc-90c7-6590364beb0b</v>
      </c>
      <c r="G442" s="74" t="str">
        <f t="array" ref="G442">XLOOKUP(C442, MachineCategory!B:B, MachineCategory!A:A, "", 0, 1)
</f>
        <v>1c905a6d-47a6-48cc-b83e-6168bb1a56a5</v>
      </c>
      <c r="H442" s="6"/>
    </row>
    <row r="443">
      <c r="A443" s="73" t="s">
        <v>599</v>
      </c>
      <c r="B443" s="73">
        <v>8121.0</v>
      </c>
      <c r="C443" s="73">
        <v>8122.0</v>
      </c>
      <c r="D443" s="73">
        <v>2.0</v>
      </c>
      <c r="E443" s="73"/>
      <c r="F443" s="74" t="str">
        <f t="array" ref="F443">XLOOKUP(B443, MachineCategory!B:B, MachineCategory!A:A, "", 0, 1)
</f>
        <v>f6ca47d1-716d-4efc-90c7-6590364beb0b</v>
      </c>
      <c r="G443" s="74" t="str">
        <f t="array" ref="G443">XLOOKUP(C443, MachineCategory!B:B, MachineCategory!A:A, "", 0, 1)
</f>
        <v>5a10cfda-38ce-4f84-9df4-0eb8f177187e</v>
      </c>
      <c r="H443" s="6"/>
    </row>
    <row r="444">
      <c r="A444" s="73" t="s">
        <v>599</v>
      </c>
      <c r="B444" s="73">
        <v>8121.0</v>
      </c>
      <c r="C444" s="73">
        <v>8115.0</v>
      </c>
      <c r="D444" s="73">
        <v>3.0</v>
      </c>
      <c r="E444" s="73"/>
      <c r="F444" s="74" t="str">
        <f t="array" ref="F444">XLOOKUP(B444, MachineCategory!B:B, MachineCategory!A:A, "", 0, 1)
</f>
        <v>f6ca47d1-716d-4efc-90c7-6590364beb0b</v>
      </c>
      <c r="G444" s="74" t="str">
        <f t="array" ref="G444">XLOOKUP(C444, MachineCategory!B:B, MachineCategory!A:A, "", 0, 1)
</f>
        <v>550fe141-f0d3-4146-9a03-ea306764179b</v>
      </c>
      <c r="H444" s="6"/>
    </row>
    <row r="445">
      <c r="A445" s="73" t="s">
        <v>599</v>
      </c>
      <c r="B445" s="73">
        <v>8121.0</v>
      </c>
      <c r="C445" s="73">
        <v>8116.0</v>
      </c>
      <c r="D445" s="73">
        <v>4.0</v>
      </c>
      <c r="E445" s="73"/>
      <c r="F445" s="74" t="str">
        <f t="array" ref="F445">XLOOKUP(B445, MachineCategory!B:B, MachineCategory!A:A, "", 0, 1)
</f>
        <v>f6ca47d1-716d-4efc-90c7-6590364beb0b</v>
      </c>
      <c r="G445" s="74" t="str">
        <f t="array" ref="G445">XLOOKUP(C445, MachineCategory!B:B, MachineCategory!A:A, "", 0, 1)
</f>
        <v>916f65c2-8091-487d-821d-7f0153985710</v>
      </c>
      <c r="H445" s="6"/>
    </row>
    <row r="446">
      <c r="A446" s="73" t="s">
        <v>599</v>
      </c>
      <c r="B446" s="73">
        <v>8121.0</v>
      </c>
      <c r="C446" s="73">
        <v>8114.0</v>
      </c>
      <c r="D446" s="73">
        <v>5.0</v>
      </c>
      <c r="E446" s="73"/>
      <c r="F446" s="74" t="str">
        <f t="array" ref="F446">XLOOKUP(B446, MachineCategory!B:B, MachineCategory!A:A, "", 0, 1)
</f>
        <v>f6ca47d1-716d-4efc-90c7-6590364beb0b</v>
      </c>
      <c r="G446" s="74" t="str">
        <f t="array" ref="G446">XLOOKUP(C446, MachineCategory!B:B, MachineCategory!A:A, "", 0, 1)
</f>
        <v>8922ba7e-3630-4a1a-b53b-c66a0970f1e5</v>
      </c>
      <c r="H446" s="6"/>
    </row>
    <row r="447">
      <c r="A447" s="73" t="s">
        <v>599</v>
      </c>
      <c r="B447" s="73">
        <v>8121.0</v>
      </c>
      <c r="C447" s="73">
        <v>8123.0</v>
      </c>
      <c r="D447" s="73">
        <v>6.0</v>
      </c>
      <c r="E447" s="73"/>
      <c r="F447" s="74" t="str">
        <f t="array" ref="F447">XLOOKUP(B447, MachineCategory!B:B, MachineCategory!A:A, "", 0, 1)
</f>
        <v>f6ca47d1-716d-4efc-90c7-6590364beb0b</v>
      </c>
      <c r="G447" s="74" t="str">
        <f t="array" ref="G447">XLOOKUP(C447, MachineCategory!B:B, MachineCategory!A:A, "", 0, 1)
</f>
        <v>2528786d-2ca3-4bbe-931f-90ebb0f641c3</v>
      </c>
      <c r="H447" s="6"/>
    </row>
    <row r="448">
      <c r="A448" s="73" t="s">
        <v>599</v>
      </c>
      <c r="B448" s="73">
        <v>8121.0</v>
      </c>
      <c r="C448" s="73">
        <v>8119.0</v>
      </c>
      <c r="D448" s="73">
        <v>7.0</v>
      </c>
      <c r="E448" s="73"/>
      <c r="F448" s="74" t="str">
        <f t="array" ref="F448">XLOOKUP(B448, MachineCategory!B:B, MachineCategory!A:A, "", 0, 1)
</f>
        <v>f6ca47d1-716d-4efc-90c7-6590364beb0b</v>
      </c>
      <c r="G448" s="74" t="str">
        <f t="array" ref="G448">XLOOKUP(C448, MachineCategory!B:B, MachineCategory!A:A, "", 0, 1)
</f>
        <v>e176af8a-453f-41b1-9ddd-1e64e0f6cf1d</v>
      </c>
      <c r="H448" s="6"/>
    </row>
    <row r="449">
      <c r="A449" s="73" t="s">
        <v>599</v>
      </c>
      <c r="B449" s="73">
        <v>8121.0</v>
      </c>
      <c r="C449" s="73">
        <v>8113.0</v>
      </c>
      <c r="D449" s="73">
        <v>8.0</v>
      </c>
      <c r="E449" s="73"/>
      <c r="F449" s="74" t="str">
        <f t="array" ref="F449">XLOOKUP(B449, MachineCategory!B:B, MachineCategory!A:A, "", 0, 1)
</f>
        <v>f6ca47d1-716d-4efc-90c7-6590364beb0b</v>
      </c>
      <c r="G449" s="74" t="str">
        <f t="array" ref="G449">XLOOKUP(C449, MachineCategory!B:B, MachineCategory!A:A, "", 0, 1)
</f>
        <v>644a6302-7a8b-412d-8c7b-da7b22e9b6f0</v>
      </c>
      <c r="H449" s="6"/>
    </row>
    <row r="450">
      <c r="A450" s="73" t="s">
        <v>599</v>
      </c>
      <c r="B450" s="73">
        <v>8121.0</v>
      </c>
      <c r="C450" s="73">
        <v>8117.0</v>
      </c>
      <c r="D450" s="73">
        <v>9.0</v>
      </c>
      <c r="E450" s="73"/>
      <c r="F450" s="74" t="str">
        <f t="array" ref="F450">XLOOKUP(B450, MachineCategory!B:B, MachineCategory!A:A, "", 0, 1)
</f>
        <v>f6ca47d1-716d-4efc-90c7-6590364beb0b</v>
      </c>
      <c r="G450" s="74" t="str">
        <f t="array" ref="G450">XLOOKUP(C450, MachineCategory!B:B, MachineCategory!A:A, "", 0, 1)
</f>
        <v>d5bc28e7-40a9-42ee-9622-58818a18020d</v>
      </c>
      <c r="H450" s="6"/>
    </row>
    <row r="451">
      <c r="A451" s="73" t="s">
        <v>599</v>
      </c>
      <c r="B451" s="73">
        <v>8121.0</v>
      </c>
      <c r="C451" s="73">
        <v>8118.0</v>
      </c>
      <c r="D451" s="73">
        <v>10.0</v>
      </c>
      <c r="E451" s="73"/>
      <c r="F451" s="74" t="str">
        <f t="array" ref="F451">XLOOKUP(B451, MachineCategory!B:B, MachineCategory!A:A, "", 0, 1)
</f>
        <v>f6ca47d1-716d-4efc-90c7-6590364beb0b</v>
      </c>
      <c r="G451" s="74" t="str">
        <f t="array" ref="G451">XLOOKUP(C451, MachineCategory!B:B, MachineCategory!A:A, "", 0, 1)
</f>
        <v>140185fa-2b64-497c-af1e-352bbfd9135a</v>
      </c>
      <c r="H451" s="6"/>
    </row>
    <row r="452">
      <c r="A452" s="73" t="s">
        <v>599</v>
      </c>
      <c r="B452" s="73">
        <v>8121.0</v>
      </c>
      <c r="C452" s="73">
        <v>8109.0</v>
      </c>
      <c r="D452" s="73">
        <v>11.0</v>
      </c>
      <c r="E452" s="73"/>
      <c r="F452" s="74" t="str">
        <f t="array" ref="F452">XLOOKUP(B452, MachineCategory!B:B, MachineCategory!A:A, "", 0, 1)
</f>
        <v>f6ca47d1-716d-4efc-90c7-6590364beb0b</v>
      </c>
      <c r="G452" s="74" t="str">
        <f t="array" ref="G452">XLOOKUP(C452, MachineCategory!B:B, MachineCategory!A:A, "", 0, 1)
</f>
        <v>fef261c7-268e-4c60-91d1-add2fdf5167d</v>
      </c>
      <c r="H452" s="6"/>
    </row>
    <row r="453">
      <c r="A453" s="73" t="s">
        <v>599</v>
      </c>
      <c r="B453" s="73">
        <v>8121.0</v>
      </c>
      <c r="C453" s="73">
        <v>8108.0</v>
      </c>
      <c r="D453" s="73">
        <v>12.0</v>
      </c>
      <c r="E453" s="73"/>
      <c r="F453" s="74" t="str">
        <f t="array" ref="F453">XLOOKUP(B453, MachineCategory!B:B, MachineCategory!A:A, "", 0, 1)
</f>
        <v>f6ca47d1-716d-4efc-90c7-6590364beb0b</v>
      </c>
      <c r="G453" s="74" t="str">
        <f t="array" ref="G453">XLOOKUP(C453, MachineCategory!B:B, MachineCategory!A:A, "", 0, 1)
</f>
        <v>9b3df8f1-3ff2-4a96-9fd7-2a15af9c3447</v>
      </c>
      <c r="H453" s="6"/>
    </row>
    <row r="454">
      <c r="A454" s="73" t="s">
        <v>599</v>
      </c>
      <c r="B454" s="73">
        <v>8121.0</v>
      </c>
      <c r="C454" s="73">
        <v>8110.0</v>
      </c>
      <c r="D454" s="73">
        <v>13.0</v>
      </c>
      <c r="E454" s="73"/>
      <c r="F454" s="74" t="str">
        <f t="array" ref="F454">XLOOKUP(B454, MachineCategory!B:B, MachineCategory!A:A, "", 0, 1)
</f>
        <v>f6ca47d1-716d-4efc-90c7-6590364beb0b</v>
      </c>
      <c r="G454" s="74" t="str">
        <f t="array" ref="G454">XLOOKUP(C454, MachineCategory!B:B, MachineCategory!A:A, "", 0, 1)
</f>
        <v>4abd084e-d156-4cb0-a902-f79dc6031e98</v>
      </c>
      <c r="H454" s="6"/>
    </row>
    <row r="455">
      <c r="A455" s="73" t="s">
        <v>599</v>
      </c>
      <c r="B455" s="73">
        <v>8121.0</v>
      </c>
      <c r="C455" s="73">
        <v>8111.0</v>
      </c>
      <c r="D455" s="73">
        <v>14.0</v>
      </c>
      <c r="E455" s="73"/>
      <c r="F455" s="74" t="str">
        <f t="array" ref="F455">XLOOKUP(B455, MachineCategory!B:B, MachineCategory!A:A, "", 0, 1)
</f>
        <v>f6ca47d1-716d-4efc-90c7-6590364beb0b</v>
      </c>
      <c r="G455" s="74" t="str">
        <f t="array" ref="G455">XLOOKUP(C455, MachineCategory!B:B, MachineCategory!A:A, "", 0, 1)
</f>
        <v>a2ff293b-117f-4794-b9af-fe7cefabcc7d</v>
      </c>
      <c r="H455" s="6"/>
    </row>
    <row r="456">
      <c r="A456" s="73" t="s">
        <v>599</v>
      </c>
      <c r="B456" s="73">
        <v>8121.0</v>
      </c>
      <c r="C456" s="73">
        <v>8107.0</v>
      </c>
      <c r="D456" s="73">
        <v>15.0</v>
      </c>
      <c r="E456" s="73"/>
      <c r="F456" s="74" t="str">
        <f t="array" ref="F456">XLOOKUP(B456, MachineCategory!B:B, MachineCategory!A:A, "", 0, 1)
</f>
        <v>f6ca47d1-716d-4efc-90c7-6590364beb0b</v>
      </c>
      <c r="G456" s="74" t="str">
        <f t="array" ref="G456">XLOOKUP(C456, MachineCategory!B:B, MachineCategory!A:A, "", 0, 1)
</f>
        <v>ffb8b2f3-3cf8-4250-9150-cc90a1905e4e</v>
      </c>
      <c r="H456" s="6"/>
    </row>
    <row r="457">
      <c r="A457" s="73" t="s">
        <v>599</v>
      </c>
      <c r="B457" s="73">
        <v>8121.0</v>
      </c>
      <c r="C457" s="73">
        <v>8112.0</v>
      </c>
      <c r="D457" s="73">
        <v>16.0</v>
      </c>
      <c r="E457" s="73"/>
      <c r="F457" s="74" t="str">
        <f t="array" ref="F457">XLOOKUP(B457, MachineCategory!B:B, MachineCategory!A:A, "", 0, 1)
</f>
        <v>f6ca47d1-716d-4efc-90c7-6590364beb0b</v>
      </c>
      <c r="G457" s="74" t="str">
        <f t="array" ref="G457">XLOOKUP(C457, MachineCategory!B:B, MachineCategory!A:A, "", 0, 1)
</f>
        <v>df8759e7-f23f-483f-b7e0-f7c835313421</v>
      </c>
      <c r="H457" s="6"/>
    </row>
    <row r="458">
      <c r="A458" s="73" t="s">
        <v>599</v>
      </c>
      <c r="B458" s="73">
        <v>8121.0</v>
      </c>
      <c r="C458" s="73">
        <v>8103.0</v>
      </c>
      <c r="D458" s="73">
        <v>17.0</v>
      </c>
      <c r="E458" s="73"/>
      <c r="F458" s="74" t="str">
        <f t="array" ref="F458">XLOOKUP(B458, MachineCategory!B:B, MachineCategory!A:A, "", 0, 1)
</f>
        <v>f6ca47d1-716d-4efc-90c7-6590364beb0b</v>
      </c>
      <c r="G458" s="74" t="str">
        <f t="array" ref="G458">XLOOKUP(C458, MachineCategory!B:B, MachineCategory!A:A, "", 0, 1)
</f>
        <v>e78e2cc5-ca30-4762-a727-67f71a579637</v>
      </c>
      <c r="H458" s="6"/>
    </row>
    <row r="459">
      <c r="A459" s="73" t="s">
        <v>599</v>
      </c>
      <c r="B459" s="73">
        <v>8121.0</v>
      </c>
      <c r="C459" s="73">
        <v>8102.0</v>
      </c>
      <c r="D459" s="73">
        <v>18.0</v>
      </c>
      <c r="E459" s="73"/>
      <c r="F459" s="74" t="str">
        <f t="array" ref="F459">XLOOKUP(B459, MachineCategory!B:B, MachineCategory!A:A, "", 0, 1)
</f>
        <v>f6ca47d1-716d-4efc-90c7-6590364beb0b</v>
      </c>
      <c r="G459" s="74" t="str">
        <f t="array" ref="G459">XLOOKUP(C459, MachineCategory!B:B, MachineCategory!A:A, "", 0, 1)
</f>
        <v>5dbec723-4f9d-4c3d-8cde-45c9effadfb6</v>
      </c>
      <c r="H459" s="6"/>
    </row>
    <row r="460">
      <c r="A460" s="73" t="s">
        <v>599</v>
      </c>
      <c r="B460" s="73">
        <v>8121.0</v>
      </c>
      <c r="C460" s="73">
        <v>8104.0</v>
      </c>
      <c r="D460" s="73">
        <v>19.0</v>
      </c>
      <c r="E460" s="73"/>
      <c r="F460" s="74" t="str">
        <f t="array" ref="F460">XLOOKUP(B460, MachineCategory!B:B, MachineCategory!A:A, "", 0, 1)
</f>
        <v>f6ca47d1-716d-4efc-90c7-6590364beb0b</v>
      </c>
      <c r="G460" s="74" t="str">
        <f t="array" ref="G460">XLOOKUP(C460, MachineCategory!B:B, MachineCategory!A:A, "", 0, 1)
</f>
        <v>502df72b-b47f-4863-8a72-29b9853d9afb</v>
      </c>
      <c r="H460" s="6"/>
    </row>
    <row r="461">
      <c r="A461" s="73" t="s">
        <v>599</v>
      </c>
      <c r="B461" s="73">
        <v>8121.0</v>
      </c>
      <c r="C461" s="73">
        <v>8105.0</v>
      </c>
      <c r="D461" s="73">
        <v>20.0</v>
      </c>
      <c r="E461" s="73"/>
      <c r="F461" s="74" t="str">
        <f t="array" ref="F461">XLOOKUP(B461, MachineCategory!B:B, MachineCategory!A:A, "", 0, 1)
</f>
        <v>f6ca47d1-716d-4efc-90c7-6590364beb0b</v>
      </c>
      <c r="G461" s="74" t="str">
        <f t="array" ref="G461">XLOOKUP(C461, MachineCategory!B:B, MachineCategory!A:A, "", 0, 1)
</f>
        <v>0d3fe0e3-f9bc-424d-b58c-4c14cec8a5f9</v>
      </c>
      <c r="H461" s="6"/>
    </row>
    <row r="462">
      <c r="A462" s="73" t="s">
        <v>599</v>
      </c>
      <c r="B462" s="73">
        <v>8121.0</v>
      </c>
      <c r="C462" s="73">
        <v>8101.0</v>
      </c>
      <c r="D462" s="73">
        <v>21.0</v>
      </c>
      <c r="E462" s="73"/>
      <c r="F462" s="74" t="str">
        <f t="array" ref="F462">XLOOKUP(B462, MachineCategory!B:B, MachineCategory!A:A, "", 0, 1)
</f>
        <v>f6ca47d1-716d-4efc-90c7-6590364beb0b</v>
      </c>
      <c r="G462" s="74" t="str">
        <f t="array" ref="G462">XLOOKUP(C462, MachineCategory!B:B, MachineCategory!A:A, "", 0, 1)
</f>
        <v>bb61317b-3745-4832-914c-8bcbaea69282</v>
      </c>
      <c r="H462" s="6"/>
    </row>
    <row r="463">
      <c r="A463" s="73" t="s">
        <v>599</v>
      </c>
      <c r="B463" s="73">
        <v>8121.0</v>
      </c>
      <c r="C463" s="73">
        <v>8106.0</v>
      </c>
      <c r="D463" s="73">
        <v>22.0</v>
      </c>
      <c r="E463" s="73"/>
      <c r="F463" s="74" t="str">
        <f t="array" ref="F463">XLOOKUP(B463, MachineCategory!B:B, MachineCategory!A:A, "", 0, 1)
</f>
        <v>f6ca47d1-716d-4efc-90c7-6590364beb0b</v>
      </c>
      <c r="G463" s="74" t="str">
        <f t="array" ref="G463">XLOOKUP(C463, MachineCategory!B:B, MachineCategory!A:A, "", 0, 1)
</f>
        <v>4697840c-24c4-4b2a-a27a-c03bbe146337</v>
      </c>
      <c r="H463" s="6"/>
    </row>
    <row r="464">
      <c r="A464" s="73" t="s">
        <v>599</v>
      </c>
      <c r="B464" s="73">
        <v>8122.0</v>
      </c>
      <c r="C464" s="73">
        <v>8123.0</v>
      </c>
      <c r="D464" s="73">
        <v>1.0</v>
      </c>
      <c r="E464" s="74" t="b">
        <v>1</v>
      </c>
      <c r="F464" s="74" t="str">
        <f t="array" ref="F464">XLOOKUP(B464, MachineCategory!B:B, MachineCategory!A:A, "", 0, 1)
</f>
        <v>5a10cfda-38ce-4f84-9df4-0eb8f177187e</v>
      </c>
      <c r="G464" s="74" t="str">
        <f t="array" ref="G464">XLOOKUP(C464, MachineCategory!B:B, MachineCategory!A:A, "", 0, 1)
</f>
        <v>2528786d-2ca3-4bbe-931f-90ebb0f641c3</v>
      </c>
      <c r="H464" s="6"/>
    </row>
    <row r="465">
      <c r="A465" s="73" t="s">
        <v>599</v>
      </c>
      <c r="B465" s="73">
        <v>8122.0</v>
      </c>
      <c r="C465" s="73">
        <v>8121.0</v>
      </c>
      <c r="D465" s="73">
        <v>2.0</v>
      </c>
      <c r="E465" s="73"/>
      <c r="F465" s="74" t="str">
        <f t="array" ref="F465">XLOOKUP(B465, MachineCategory!B:B, MachineCategory!A:A, "", 0, 1)
</f>
        <v>5a10cfda-38ce-4f84-9df4-0eb8f177187e</v>
      </c>
      <c r="G465" s="74" t="str">
        <f t="array" ref="G465">XLOOKUP(C465, MachineCategory!B:B, MachineCategory!A:A, "", 0, 1)
</f>
        <v>f6ca47d1-716d-4efc-90c7-6590364beb0b</v>
      </c>
      <c r="H465" s="6"/>
    </row>
    <row r="466">
      <c r="A466" s="73" t="s">
        <v>599</v>
      </c>
      <c r="B466" s="73">
        <v>8122.0</v>
      </c>
      <c r="C466" s="73">
        <v>8116.0</v>
      </c>
      <c r="D466" s="73">
        <v>3.0</v>
      </c>
      <c r="E466" s="73"/>
      <c r="F466" s="74" t="str">
        <f t="array" ref="F466">XLOOKUP(B466, MachineCategory!B:B, MachineCategory!A:A, "", 0, 1)
</f>
        <v>5a10cfda-38ce-4f84-9df4-0eb8f177187e</v>
      </c>
      <c r="G466" s="74" t="str">
        <f t="array" ref="G466">XLOOKUP(C466, MachineCategory!B:B, MachineCategory!A:A, "", 0, 1)
</f>
        <v>916f65c2-8091-487d-821d-7f0153985710</v>
      </c>
      <c r="H466" s="6"/>
    </row>
    <row r="467">
      <c r="A467" s="73" t="s">
        <v>599</v>
      </c>
      <c r="B467" s="73">
        <v>8122.0</v>
      </c>
      <c r="C467" s="73">
        <v>8117.0</v>
      </c>
      <c r="D467" s="73">
        <v>4.0</v>
      </c>
      <c r="E467" s="73"/>
      <c r="F467" s="74" t="str">
        <f t="array" ref="F467">XLOOKUP(B467, MachineCategory!B:B, MachineCategory!A:A, "", 0, 1)
</f>
        <v>5a10cfda-38ce-4f84-9df4-0eb8f177187e</v>
      </c>
      <c r="G467" s="74" t="str">
        <f t="array" ref="G467">XLOOKUP(C467, MachineCategory!B:B, MachineCategory!A:A, "", 0, 1)
</f>
        <v>d5bc28e7-40a9-42ee-9622-58818a18020d</v>
      </c>
      <c r="H467" s="6"/>
    </row>
    <row r="468">
      <c r="A468" s="73" t="s">
        <v>599</v>
      </c>
      <c r="B468" s="73">
        <v>8122.0</v>
      </c>
      <c r="C468" s="73">
        <v>8115.0</v>
      </c>
      <c r="D468" s="73">
        <v>5.0</v>
      </c>
      <c r="E468" s="73"/>
      <c r="F468" s="74" t="str">
        <f t="array" ref="F468">XLOOKUP(B468, MachineCategory!B:B, MachineCategory!A:A, "", 0, 1)
</f>
        <v>5a10cfda-38ce-4f84-9df4-0eb8f177187e</v>
      </c>
      <c r="G468" s="74" t="str">
        <f t="array" ref="G468">XLOOKUP(C468, MachineCategory!B:B, MachineCategory!A:A, "", 0, 1)
</f>
        <v>550fe141-f0d3-4146-9a03-ea306764179b</v>
      </c>
      <c r="H468" s="6"/>
    </row>
    <row r="469">
      <c r="A469" s="73" t="s">
        <v>599</v>
      </c>
      <c r="B469" s="73">
        <v>8122.0</v>
      </c>
      <c r="C469" s="73">
        <v>8120.0</v>
      </c>
      <c r="D469" s="73">
        <v>6.0</v>
      </c>
      <c r="E469" s="73"/>
      <c r="F469" s="74" t="str">
        <f t="array" ref="F469">XLOOKUP(B469, MachineCategory!B:B, MachineCategory!A:A, "", 0, 1)
</f>
        <v>5a10cfda-38ce-4f84-9df4-0eb8f177187e</v>
      </c>
      <c r="G469" s="74" t="str">
        <f t="array" ref="G469">XLOOKUP(C469, MachineCategory!B:B, MachineCategory!A:A, "", 0, 1)
</f>
        <v>1c905a6d-47a6-48cc-b83e-6168bb1a56a5</v>
      </c>
      <c r="H469" s="6"/>
    </row>
    <row r="470">
      <c r="A470" s="73" t="s">
        <v>599</v>
      </c>
      <c r="B470" s="73">
        <v>8122.0</v>
      </c>
      <c r="C470" s="73">
        <v>8114.0</v>
      </c>
      <c r="D470" s="73">
        <v>7.0</v>
      </c>
      <c r="E470" s="73"/>
      <c r="F470" s="74" t="str">
        <f t="array" ref="F470">XLOOKUP(B470, MachineCategory!B:B, MachineCategory!A:A, "", 0, 1)
</f>
        <v>5a10cfda-38ce-4f84-9df4-0eb8f177187e</v>
      </c>
      <c r="G470" s="74" t="str">
        <f t="array" ref="G470">XLOOKUP(C470, MachineCategory!B:B, MachineCategory!A:A, "", 0, 1)
</f>
        <v>8922ba7e-3630-4a1a-b53b-c66a0970f1e5</v>
      </c>
      <c r="H470" s="6"/>
    </row>
    <row r="471">
      <c r="A471" s="73" t="s">
        <v>599</v>
      </c>
      <c r="B471" s="73">
        <v>8122.0</v>
      </c>
      <c r="C471" s="73">
        <v>8113.0</v>
      </c>
      <c r="D471" s="73">
        <v>8.0</v>
      </c>
      <c r="E471" s="73"/>
      <c r="F471" s="74" t="str">
        <f t="array" ref="F471">XLOOKUP(B471, MachineCategory!B:B, MachineCategory!A:A, "", 0, 1)
</f>
        <v>5a10cfda-38ce-4f84-9df4-0eb8f177187e</v>
      </c>
      <c r="G471" s="74" t="str">
        <f t="array" ref="G471">XLOOKUP(C471, MachineCategory!B:B, MachineCategory!A:A, "", 0, 1)
</f>
        <v>644a6302-7a8b-412d-8c7b-da7b22e9b6f0</v>
      </c>
      <c r="H471" s="6"/>
    </row>
    <row r="472">
      <c r="A472" s="73" t="s">
        <v>599</v>
      </c>
      <c r="B472" s="73">
        <v>8122.0</v>
      </c>
      <c r="C472" s="73">
        <v>8119.0</v>
      </c>
      <c r="D472" s="73">
        <v>9.0</v>
      </c>
      <c r="E472" s="73"/>
      <c r="F472" s="74" t="str">
        <f t="array" ref="F472">XLOOKUP(B472, MachineCategory!B:B, MachineCategory!A:A, "", 0, 1)
</f>
        <v>5a10cfda-38ce-4f84-9df4-0eb8f177187e</v>
      </c>
      <c r="G472" s="74" t="str">
        <f t="array" ref="G472">XLOOKUP(C472, MachineCategory!B:B, MachineCategory!A:A, "", 0, 1)
</f>
        <v>e176af8a-453f-41b1-9ddd-1e64e0f6cf1d</v>
      </c>
      <c r="H472" s="6"/>
    </row>
    <row r="473">
      <c r="A473" s="73" t="s">
        <v>599</v>
      </c>
      <c r="B473" s="73">
        <v>8122.0</v>
      </c>
      <c r="C473" s="73">
        <v>8118.0</v>
      </c>
      <c r="D473" s="73">
        <v>10.0</v>
      </c>
      <c r="E473" s="73"/>
      <c r="F473" s="74" t="str">
        <f t="array" ref="F473">XLOOKUP(B473, MachineCategory!B:B, MachineCategory!A:A, "", 0, 1)
</f>
        <v>5a10cfda-38ce-4f84-9df4-0eb8f177187e</v>
      </c>
      <c r="G473" s="74" t="str">
        <f t="array" ref="G473">XLOOKUP(C473, MachineCategory!B:B, MachineCategory!A:A, "", 0, 1)
</f>
        <v>140185fa-2b64-497c-af1e-352bbfd9135a</v>
      </c>
      <c r="H473" s="6"/>
    </row>
    <row r="474">
      <c r="A474" s="73" t="s">
        <v>599</v>
      </c>
      <c r="B474" s="73">
        <v>8122.0</v>
      </c>
      <c r="C474" s="73">
        <v>8110.0</v>
      </c>
      <c r="D474" s="73">
        <v>11.0</v>
      </c>
      <c r="E474" s="73"/>
      <c r="F474" s="74" t="str">
        <f t="array" ref="F474">XLOOKUP(B474, MachineCategory!B:B, MachineCategory!A:A, "", 0, 1)
</f>
        <v>5a10cfda-38ce-4f84-9df4-0eb8f177187e</v>
      </c>
      <c r="G474" s="74" t="str">
        <f t="array" ref="G474">XLOOKUP(C474, MachineCategory!B:B, MachineCategory!A:A, "", 0, 1)
</f>
        <v>4abd084e-d156-4cb0-a902-f79dc6031e98</v>
      </c>
      <c r="H474" s="6"/>
    </row>
    <row r="475">
      <c r="A475" s="73" t="s">
        <v>599</v>
      </c>
      <c r="B475" s="73">
        <v>8122.0</v>
      </c>
      <c r="C475" s="73">
        <v>8111.0</v>
      </c>
      <c r="D475" s="73">
        <v>12.0</v>
      </c>
      <c r="E475" s="73"/>
      <c r="F475" s="74" t="str">
        <f t="array" ref="F475">XLOOKUP(B475, MachineCategory!B:B, MachineCategory!A:A, "", 0, 1)
</f>
        <v>5a10cfda-38ce-4f84-9df4-0eb8f177187e</v>
      </c>
      <c r="G475" s="74" t="str">
        <f t="array" ref="G475">XLOOKUP(C475, MachineCategory!B:B, MachineCategory!A:A, "", 0, 1)
</f>
        <v>a2ff293b-117f-4794-b9af-fe7cefabcc7d</v>
      </c>
      <c r="H475" s="6"/>
    </row>
    <row r="476">
      <c r="A476" s="73" t="s">
        <v>599</v>
      </c>
      <c r="B476" s="73">
        <v>8122.0</v>
      </c>
      <c r="C476" s="73">
        <v>8109.0</v>
      </c>
      <c r="D476" s="73">
        <v>13.0</v>
      </c>
      <c r="E476" s="73"/>
      <c r="F476" s="74" t="str">
        <f t="array" ref="F476">XLOOKUP(B476, MachineCategory!B:B, MachineCategory!A:A, "", 0, 1)
</f>
        <v>5a10cfda-38ce-4f84-9df4-0eb8f177187e</v>
      </c>
      <c r="G476" s="74" t="str">
        <f t="array" ref="G476">XLOOKUP(C476, MachineCategory!B:B, MachineCategory!A:A, "", 0, 1)
</f>
        <v>fef261c7-268e-4c60-91d1-add2fdf5167d</v>
      </c>
      <c r="H476" s="6"/>
    </row>
    <row r="477">
      <c r="A477" s="73" t="s">
        <v>599</v>
      </c>
      <c r="B477" s="73">
        <v>8122.0</v>
      </c>
      <c r="C477" s="73">
        <v>8108.0</v>
      </c>
      <c r="D477" s="73">
        <v>14.0</v>
      </c>
      <c r="E477" s="73"/>
      <c r="F477" s="74" t="str">
        <f t="array" ref="F477">XLOOKUP(B477, MachineCategory!B:B, MachineCategory!A:A, "", 0, 1)
</f>
        <v>5a10cfda-38ce-4f84-9df4-0eb8f177187e</v>
      </c>
      <c r="G477" s="74" t="str">
        <f t="array" ref="G477">XLOOKUP(C477, MachineCategory!B:B, MachineCategory!A:A, "", 0, 1)
</f>
        <v>9b3df8f1-3ff2-4a96-9fd7-2a15af9c3447</v>
      </c>
      <c r="H477" s="6"/>
    </row>
    <row r="478">
      <c r="A478" s="73" t="s">
        <v>599</v>
      </c>
      <c r="B478" s="73">
        <v>8122.0</v>
      </c>
      <c r="C478" s="73">
        <v>8112.0</v>
      </c>
      <c r="D478" s="73">
        <v>15.0</v>
      </c>
      <c r="E478" s="73"/>
      <c r="F478" s="74" t="str">
        <f t="array" ref="F478">XLOOKUP(B478, MachineCategory!B:B, MachineCategory!A:A, "", 0, 1)
</f>
        <v>5a10cfda-38ce-4f84-9df4-0eb8f177187e</v>
      </c>
      <c r="G478" s="74" t="str">
        <f t="array" ref="G478">XLOOKUP(C478, MachineCategory!B:B, MachineCategory!A:A, "", 0, 1)
</f>
        <v>df8759e7-f23f-483f-b7e0-f7c835313421</v>
      </c>
      <c r="H478" s="6"/>
    </row>
    <row r="479">
      <c r="A479" s="73" t="s">
        <v>599</v>
      </c>
      <c r="B479" s="73">
        <v>8122.0</v>
      </c>
      <c r="C479" s="73">
        <v>8104.0</v>
      </c>
      <c r="D479" s="73">
        <v>16.0</v>
      </c>
      <c r="E479" s="73"/>
      <c r="F479" s="74" t="str">
        <f t="array" ref="F479">XLOOKUP(B479, MachineCategory!B:B, MachineCategory!A:A, "", 0, 1)
</f>
        <v>5a10cfda-38ce-4f84-9df4-0eb8f177187e</v>
      </c>
      <c r="G479" s="74" t="str">
        <f t="array" ref="G479">XLOOKUP(C479, MachineCategory!B:B, MachineCategory!A:A, "", 0, 1)
</f>
        <v>502df72b-b47f-4863-8a72-29b9853d9afb</v>
      </c>
      <c r="H479" s="6"/>
    </row>
    <row r="480">
      <c r="A480" s="73" t="s">
        <v>599</v>
      </c>
      <c r="B480" s="73">
        <v>8122.0</v>
      </c>
      <c r="C480" s="73">
        <v>8103.0</v>
      </c>
      <c r="D480" s="73">
        <v>17.0</v>
      </c>
      <c r="E480" s="73"/>
      <c r="F480" s="74" t="str">
        <f t="array" ref="F480">XLOOKUP(B480, MachineCategory!B:B, MachineCategory!A:A, "", 0, 1)
</f>
        <v>5a10cfda-38ce-4f84-9df4-0eb8f177187e</v>
      </c>
      <c r="G480" s="74" t="str">
        <f t="array" ref="G480">XLOOKUP(C480, MachineCategory!B:B, MachineCategory!A:A, "", 0, 1)
</f>
        <v>e78e2cc5-ca30-4762-a727-67f71a579637</v>
      </c>
      <c r="H480" s="6"/>
    </row>
    <row r="481">
      <c r="A481" s="73" t="s">
        <v>599</v>
      </c>
      <c r="B481" s="73">
        <v>8122.0</v>
      </c>
      <c r="C481" s="73">
        <v>8105.0</v>
      </c>
      <c r="D481" s="73">
        <v>18.0</v>
      </c>
      <c r="E481" s="73"/>
      <c r="F481" s="74" t="str">
        <f t="array" ref="F481">XLOOKUP(B481, MachineCategory!B:B, MachineCategory!A:A, "", 0, 1)
</f>
        <v>5a10cfda-38ce-4f84-9df4-0eb8f177187e</v>
      </c>
      <c r="G481" s="74" t="str">
        <f t="array" ref="G481">XLOOKUP(C481, MachineCategory!B:B, MachineCategory!A:A, "", 0, 1)
</f>
        <v>0d3fe0e3-f9bc-424d-b58c-4c14cec8a5f9</v>
      </c>
      <c r="H481" s="6"/>
    </row>
    <row r="482">
      <c r="A482" s="73" t="s">
        <v>599</v>
      </c>
      <c r="B482" s="73">
        <v>8122.0</v>
      </c>
      <c r="C482" s="73">
        <v>8106.0</v>
      </c>
      <c r="D482" s="73">
        <v>19.0</v>
      </c>
      <c r="E482" s="73"/>
      <c r="F482" s="74" t="str">
        <f t="array" ref="F482">XLOOKUP(B482, MachineCategory!B:B, MachineCategory!A:A, "", 0, 1)
</f>
        <v>5a10cfda-38ce-4f84-9df4-0eb8f177187e</v>
      </c>
      <c r="G482" s="74" t="str">
        <f t="array" ref="G482">XLOOKUP(C482, MachineCategory!B:B, MachineCategory!A:A, "", 0, 1)
</f>
        <v>4697840c-24c4-4b2a-a27a-c03bbe146337</v>
      </c>
      <c r="H482" s="6"/>
    </row>
    <row r="483">
      <c r="A483" s="73" t="s">
        <v>599</v>
      </c>
      <c r="B483" s="73">
        <v>8122.0</v>
      </c>
      <c r="C483" s="73">
        <v>8102.0</v>
      </c>
      <c r="D483" s="73">
        <v>20.0</v>
      </c>
      <c r="E483" s="73"/>
      <c r="F483" s="74" t="str">
        <f t="array" ref="F483">XLOOKUP(B483, MachineCategory!B:B, MachineCategory!A:A, "", 0, 1)
</f>
        <v>5a10cfda-38ce-4f84-9df4-0eb8f177187e</v>
      </c>
      <c r="G483" s="74" t="str">
        <f t="array" ref="G483">XLOOKUP(C483, MachineCategory!B:B, MachineCategory!A:A, "", 0, 1)
</f>
        <v>5dbec723-4f9d-4c3d-8cde-45c9effadfb6</v>
      </c>
      <c r="H483" s="6"/>
    </row>
    <row r="484">
      <c r="A484" s="73" t="s">
        <v>599</v>
      </c>
      <c r="B484" s="73">
        <v>8122.0</v>
      </c>
      <c r="C484" s="73">
        <v>8107.0</v>
      </c>
      <c r="D484" s="73">
        <v>21.0</v>
      </c>
      <c r="E484" s="73"/>
      <c r="F484" s="74" t="str">
        <f t="array" ref="F484">XLOOKUP(B484, MachineCategory!B:B, MachineCategory!A:A, "", 0, 1)
</f>
        <v>5a10cfda-38ce-4f84-9df4-0eb8f177187e</v>
      </c>
      <c r="G484" s="74" t="str">
        <f t="array" ref="G484">XLOOKUP(C484, MachineCategory!B:B, MachineCategory!A:A, "", 0, 1)
</f>
        <v>ffb8b2f3-3cf8-4250-9150-cc90a1905e4e</v>
      </c>
      <c r="H484" s="6"/>
    </row>
    <row r="485">
      <c r="A485" s="73" t="s">
        <v>599</v>
      </c>
      <c r="B485" s="73">
        <v>8122.0</v>
      </c>
      <c r="C485" s="73">
        <v>8101.0</v>
      </c>
      <c r="D485" s="73">
        <v>22.0</v>
      </c>
      <c r="E485" s="73"/>
      <c r="F485" s="74" t="str">
        <f t="array" ref="F485">XLOOKUP(B485, MachineCategory!B:B, MachineCategory!A:A, "", 0, 1)
</f>
        <v>5a10cfda-38ce-4f84-9df4-0eb8f177187e</v>
      </c>
      <c r="G485" s="74" t="str">
        <f t="array" ref="G485">XLOOKUP(C485, MachineCategory!B:B, MachineCategory!A:A, "", 0, 1)
</f>
        <v>bb61317b-3745-4832-914c-8bcbaea69282</v>
      </c>
      <c r="H485" s="6"/>
    </row>
    <row r="486">
      <c r="A486" s="73" t="s">
        <v>599</v>
      </c>
      <c r="B486" s="73">
        <v>8123.0</v>
      </c>
      <c r="C486" s="73">
        <v>8122.0</v>
      </c>
      <c r="D486" s="73">
        <v>1.0</v>
      </c>
      <c r="E486" s="74" t="b">
        <v>1</v>
      </c>
      <c r="F486" s="74" t="str">
        <f t="array" ref="F486">XLOOKUP(B486, MachineCategory!B:B, MachineCategory!A:A, "", 0, 1)
</f>
        <v>2528786d-2ca3-4bbe-931f-90ebb0f641c3</v>
      </c>
      <c r="G486" s="74" t="str">
        <f t="array" ref="G486">XLOOKUP(C486, MachineCategory!B:B, MachineCategory!A:A, "", 0, 1)
</f>
        <v>5a10cfda-38ce-4f84-9df4-0eb8f177187e</v>
      </c>
      <c r="H486" s="6"/>
    </row>
    <row r="487">
      <c r="A487" s="73" t="s">
        <v>599</v>
      </c>
      <c r="B487" s="73">
        <v>8123.0</v>
      </c>
      <c r="C487" s="73">
        <v>8118.0</v>
      </c>
      <c r="D487" s="73">
        <v>2.0</v>
      </c>
      <c r="E487" s="73"/>
      <c r="F487" s="74" t="str">
        <f t="array" ref="F487">XLOOKUP(B487, MachineCategory!B:B, MachineCategory!A:A, "", 0, 1)
</f>
        <v>2528786d-2ca3-4bbe-931f-90ebb0f641c3</v>
      </c>
      <c r="G487" s="74" t="str">
        <f t="array" ref="G487">XLOOKUP(C487, MachineCategory!B:B, MachineCategory!A:A, "", 0, 1)
</f>
        <v>140185fa-2b64-497c-af1e-352bbfd9135a</v>
      </c>
      <c r="H487" s="6"/>
    </row>
    <row r="488">
      <c r="A488" s="73" t="s">
        <v>599</v>
      </c>
      <c r="B488" s="73">
        <v>8123.0</v>
      </c>
      <c r="C488" s="73">
        <v>8117.0</v>
      </c>
      <c r="D488" s="73">
        <v>3.0</v>
      </c>
      <c r="E488" s="73"/>
      <c r="F488" s="74" t="str">
        <f t="array" ref="F488">XLOOKUP(B488, MachineCategory!B:B, MachineCategory!A:A, "", 0, 1)
</f>
        <v>2528786d-2ca3-4bbe-931f-90ebb0f641c3</v>
      </c>
      <c r="G488" s="74" t="str">
        <f t="array" ref="G488">XLOOKUP(C488, MachineCategory!B:B, MachineCategory!A:A, "", 0, 1)
</f>
        <v>d5bc28e7-40a9-42ee-9622-58818a18020d</v>
      </c>
      <c r="H488" s="6"/>
    </row>
    <row r="489">
      <c r="A489" s="73" t="s">
        <v>599</v>
      </c>
      <c r="B489" s="73">
        <v>8123.0</v>
      </c>
      <c r="C489" s="73">
        <v>8116.0</v>
      </c>
      <c r="D489" s="73">
        <v>4.0</v>
      </c>
      <c r="E489" s="73"/>
      <c r="F489" s="74" t="str">
        <f t="array" ref="F489">XLOOKUP(B489, MachineCategory!B:B, MachineCategory!A:A, "", 0, 1)
</f>
        <v>2528786d-2ca3-4bbe-931f-90ebb0f641c3</v>
      </c>
      <c r="G489" s="74" t="str">
        <f t="array" ref="G489">XLOOKUP(C489, MachineCategory!B:B, MachineCategory!A:A, "", 0, 1)
</f>
        <v>916f65c2-8091-487d-821d-7f0153985710</v>
      </c>
      <c r="H489" s="6"/>
    </row>
    <row r="490">
      <c r="A490" s="73" t="s">
        <v>599</v>
      </c>
      <c r="B490" s="73">
        <v>8123.0</v>
      </c>
      <c r="C490" s="73">
        <v>8121.0</v>
      </c>
      <c r="D490" s="73">
        <v>5.0</v>
      </c>
      <c r="E490" s="73"/>
      <c r="F490" s="74" t="str">
        <f t="array" ref="F490">XLOOKUP(B490, MachineCategory!B:B, MachineCategory!A:A, "", 0, 1)
</f>
        <v>2528786d-2ca3-4bbe-931f-90ebb0f641c3</v>
      </c>
      <c r="G490" s="74" t="str">
        <f t="array" ref="G490">XLOOKUP(C490, MachineCategory!B:B, MachineCategory!A:A, "", 0, 1)
</f>
        <v>f6ca47d1-716d-4efc-90c7-6590364beb0b</v>
      </c>
      <c r="H490" s="6"/>
    </row>
    <row r="491">
      <c r="A491" s="73" t="s">
        <v>599</v>
      </c>
      <c r="B491" s="73">
        <v>8123.0</v>
      </c>
      <c r="C491" s="73">
        <v>8115.0</v>
      </c>
      <c r="D491" s="73">
        <v>6.0</v>
      </c>
      <c r="E491" s="73"/>
      <c r="F491" s="74" t="str">
        <f t="array" ref="F491">XLOOKUP(B491, MachineCategory!B:B, MachineCategory!A:A, "", 0, 1)
</f>
        <v>2528786d-2ca3-4bbe-931f-90ebb0f641c3</v>
      </c>
      <c r="G491" s="74" t="str">
        <f t="array" ref="G491">XLOOKUP(C491, MachineCategory!B:B, MachineCategory!A:A, "", 0, 1)
</f>
        <v>550fe141-f0d3-4146-9a03-ea306764179b</v>
      </c>
      <c r="H491" s="6"/>
    </row>
    <row r="492">
      <c r="A492" s="73" t="s">
        <v>599</v>
      </c>
      <c r="B492" s="73">
        <v>8123.0</v>
      </c>
      <c r="C492" s="73">
        <v>8120.0</v>
      </c>
      <c r="D492" s="73">
        <v>7.0</v>
      </c>
      <c r="E492" s="73"/>
      <c r="F492" s="74" t="str">
        <f t="array" ref="F492">XLOOKUP(B492, MachineCategory!B:B, MachineCategory!A:A, "", 0, 1)
</f>
        <v>2528786d-2ca3-4bbe-931f-90ebb0f641c3</v>
      </c>
      <c r="G492" s="74" t="str">
        <f t="array" ref="G492">XLOOKUP(C492, MachineCategory!B:B, MachineCategory!A:A, "", 0, 1)
</f>
        <v>1c905a6d-47a6-48cc-b83e-6168bb1a56a5</v>
      </c>
      <c r="H492" s="6"/>
    </row>
    <row r="493">
      <c r="A493" s="73" t="s">
        <v>599</v>
      </c>
      <c r="B493" s="73">
        <v>8123.0</v>
      </c>
      <c r="C493" s="73">
        <v>8114.0</v>
      </c>
      <c r="D493" s="73">
        <v>8.0</v>
      </c>
      <c r="E493" s="73"/>
      <c r="F493" s="74" t="str">
        <f t="array" ref="F493">XLOOKUP(B493, MachineCategory!B:B, MachineCategory!A:A, "", 0, 1)
</f>
        <v>2528786d-2ca3-4bbe-931f-90ebb0f641c3</v>
      </c>
      <c r="G493" s="74" t="str">
        <f t="array" ref="G493">XLOOKUP(C493, MachineCategory!B:B, MachineCategory!A:A, "", 0, 1)
</f>
        <v>8922ba7e-3630-4a1a-b53b-c66a0970f1e5</v>
      </c>
      <c r="H493" s="6"/>
    </row>
    <row r="494">
      <c r="A494" s="73" t="s">
        <v>599</v>
      </c>
      <c r="B494" s="73">
        <v>8123.0</v>
      </c>
      <c r="C494" s="73">
        <v>8119.0</v>
      </c>
      <c r="D494" s="73">
        <v>9.0</v>
      </c>
      <c r="E494" s="73"/>
      <c r="F494" s="74" t="str">
        <f t="array" ref="F494">XLOOKUP(B494, MachineCategory!B:B, MachineCategory!A:A, "", 0, 1)
</f>
        <v>2528786d-2ca3-4bbe-931f-90ebb0f641c3</v>
      </c>
      <c r="G494" s="74" t="str">
        <f t="array" ref="G494">XLOOKUP(C494, MachineCategory!B:B, MachineCategory!A:A, "", 0, 1)
</f>
        <v>e176af8a-453f-41b1-9ddd-1e64e0f6cf1d</v>
      </c>
      <c r="H494" s="6"/>
    </row>
    <row r="495">
      <c r="A495" s="73" t="s">
        <v>599</v>
      </c>
      <c r="B495" s="73">
        <v>8123.0</v>
      </c>
      <c r="C495" s="73">
        <v>8113.0</v>
      </c>
      <c r="D495" s="73">
        <v>10.0</v>
      </c>
      <c r="E495" s="73"/>
      <c r="F495" s="74" t="str">
        <f t="array" ref="F495">XLOOKUP(B495, MachineCategory!B:B, MachineCategory!A:A, "", 0, 1)
</f>
        <v>2528786d-2ca3-4bbe-931f-90ebb0f641c3</v>
      </c>
      <c r="G495" s="74" t="str">
        <f t="array" ref="G495">XLOOKUP(C495, MachineCategory!B:B, MachineCategory!A:A, "", 0, 1)
</f>
        <v>644a6302-7a8b-412d-8c7b-da7b22e9b6f0</v>
      </c>
      <c r="H495" s="6"/>
    </row>
    <row r="496">
      <c r="A496" s="73" t="s">
        <v>599</v>
      </c>
      <c r="B496" s="73">
        <v>8123.0</v>
      </c>
      <c r="C496" s="73">
        <v>8111.0</v>
      </c>
      <c r="D496" s="73">
        <v>11.0</v>
      </c>
      <c r="E496" s="73"/>
      <c r="F496" s="74" t="str">
        <f t="array" ref="F496">XLOOKUP(B496, MachineCategory!B:B, MachineCategory!A:A, "", 0, 1)
</f>
        <v>2528786d-2ca3-4bbe-931f-90ebb0f641c3</v>
      </c>
      <c r="G496" s="74" t="str">
        <f t="array" ref="G496">XLOOKUP(C496, MachineCategory!B:B, MachineCategory!A:A, "", 0, 1)
</f>
        <v>a2ff293b-117f-4794-b9af-fe7cefabcc7d</v>
      </c>
      <c r="H496" s="6"/>
    </row>
    <row r="497">
      <c r="A497" s="73" t="s">
        <v>599</v>
      </c>
      <c r="B497" s="73">
        <v>8123.0</v>
      </c>
      <c r="C497" s="73">
        <v>8110.0</v>
      </c>
      <c r="D497" s="73">
        <v>12.0</v>
      </c>
      <c r="E497" s="73"/>
      <c r="F497" s="74" t="str">
        <f t="array" ref="F497">XLOOKUP(B497, MachineCategory!B:B, MachineCategory!A:A, "", 0, 1)
</f>
        <v>2528786d-2ca3-4bbe-931f-90ebb0f641c3</v>
      </c>
      <c r="G497" s="74" t="str">
        <f t="array" ref="G497">XLOOKUP(C497, MachineCategory!B:B, MachineCategory!A:A, "", 0, 1)
</f>
        <v>4abd084e-d156-4cb0-a902-f79dc6031e98</v>
      </c>
      <c r="H497" s="6"/>
    </row>
    <row r="498">
      <c r="A498" s="73" t="s">
        <v>599</v>
      </c>
      <c r="B498" s="73">
        <v>8123.0</v>
      </c>
      <c r="C498" s="73">
        <v>8112.0</v>
      </c>
      <c r="D498" s="73">
        <v>12.0</v>
      </c>
      <c r="E498" s="73"/>
      <c r="F498" s="74" t="str">
        <f t="array" ref="F498">XLOOKUP(B498, MachineCategory!B:B, MachineCategory!A:A, "", 0, 1)
</f>
        <v>2528786d-2ca3-4bbe-931f-90ebb0f641c3</v>
      </c>
      <c r="G498" s="74" t="str">
        <f t="array" ref="G498">XLOOKUP(C498, MachineCategory!B:B, MachineCategory!A:A, "", 0, 1)
</f>
        <v>df8759e7-f23f-483f-b7e0-f7c835313421</v>
      </c>
      <c r="H498" s="6"/>
    </row>
    <row r="499">
      <c r="A499" s="73" t="s">
        <v>599</v>
      </c>
      <c r="B499" s="73">
        <v>8123.0</v>
      </c>
      <c r="C499" s="73">
        <v>8109.0</v>
      </c>
      <c r="D499" s="73">
        <v>14.0</v>
      </c>
      <c r="E499" s="73"/>
      <c r="F499" s="74" t="str">
        <f t="array" ref="F499">XLOOKUP(B499, MachineCategory!B:B, MachineCategory!A:A, "", 0, 1)
</f>
        <v>2528786d-2ca3-4bbe-931f-90ebb0f641c3</v>
      </c>
      <c r="G499" s="74" t="str">
        <f t="array" ref="G499">XLOOKUP(C499, MachineCategory!B:B, MachineCategory!A:A, "", 0, 1)
</f>
        <v>fef261c7-268e-4c60-91d1-add2fdf5167d</v>
      </c>
      <c r="H499" s="6"/>
    </row>
    <row r="500">
      <c r="A500" s="73" t="s">
        <v>599</v>
      </c>
      <c r="B500" s="73">
        <v>8123.0</v>
      </c>
      <c r="C500" s="73">
        <v>8108.0</v>
      </c>
      <c r="D500" s="73">
        <v>15.0</v>
      </c>
      <c r="E500" s="73"/>
      <c r="F500" s="74" t="str">
        <f t="array" ref="F500">XLOOKUP(B500, MachineCategory!B:B, MachineCategory!A:A, "", 0, 1)
</f>
        <v>2528786d-2ca3-4bbe-931f-90ebb0f641c3</v>
      </c>
      <c r="G500" s="74" t="str">
        <f t="array" ref="G500">XLOOKUP(C500, MachineCategory!B:B, MachineCategory!A:A, "", 0, 1)
</f>
        <v>9b3df8f1-3ff2-4a96-9fd7-2a15af9c3447</v>
      </c>
      <c r="H500" s="6"/>
    </row>
    <row r="501">
      <c r="A501" s="73" t="s">
        <v>599</v>
      </c>
      <c r="B501" s="73">
        <v>8123.0</v>
      </c>
      <c r="C501" s="73">
        <v>8107.0</v>
      </c>
      <c r="D501" s="73">
        <v>16.0</v>
      </c>
      <c r="E501" s="73"/>
      <c r="F501" s="74" t="str">
        <f t="array" ref="F501">XLOOKUP(B501, MachineCategory!B:B, MachineCategory!A:A, "", 0, 1)
</f>
        <v>2528786d-2ca3-4bbe-931f-90ebb0f641c3</v>
      </c>
      <c r="G501" s="74" t="str">
        <f t="array" ref="G501">XLOOKUP(C501, MachineCategory!B:B, MachineCategory!A:A, "", 0, 1)
</f>
        <v>ffb8b2f3-3cf8-4250-9150-cc90a1905e4e</v>
      </c>
      <c r="H501" s="6"/>
    </row>
    <row r="502">
      <c r="A502" s="73" t="s">
        <v>599</v>
      </c>
      <c r="B502" s="73">
        <v>8123.0</v>
      </c>
      <c r="C502" s="73">
        <v>8105.0</v>
      </c>
      <c r="D502" s="73">
        <v>17.0</v>
      </c>
      <c r="E502" s="73"/>
      <c r="F502" s="74" t="str">
        <f t="array" ref="F502">XLOOKUP(B502, MachineCategory!B:B, MachineCategory!A:A, "", 0, 1)
</f>
        <v>2528786d-2ca3-4bbe-931f-90ebb0f641c3</v>
      </c>
      <c r="G502" s="74" t="str">
        <f t="array" ref="G502">XLOOKUP(C502, MachineCategory!B:B, MachineCategory!A:A, "", 0, 1)
</f>
        <v>0d3fe0e3-f9bc-424d-b58c-4c14cec8a5f9</v>
      </c>
      <c r="H502" s="6"/>
    </row>
    <row r="503">
      <c r="A503" s="73" t="s">
        <v>599</v>
      </c>
      <c r="B503" s="73">
        <v>8123.0</v>
      </c>
      <c r="C503" s="73">
        <v>8106.0</v>
      </c>
      <c r="D503" s="73">
        <v>18.0</v>
      </c>
      <c r="E503" s="73"/>
      <c r="F503" s="74" t="str">
        <f t="array" ref="F503">XLOOKUP(B503, MachineCategory!B:B, MachineCategory!A:A, "", 0, 1)
</f>
        <v>2528786d-2ca3-4bbe-931f-90ebb0f641c3</v>
      </c>
      <c r="G503" s="74" t="str">
        <f t="array" ref="G503">XLOOKUP(C503, MachineCategory!B:B, MachineCategory!A:A, "", 0, 1)
</f>
        <v>4697840c-24c4-4b2a-a27a-c03bbe146337</v>
      </c>
      <c r="H503" s="6"/>
    </row>
    <row r="504">
      <c r="A504" s="73" t="s">
        <v>599</v>
      </c>
      <c r="B504" s="73">
        <v>8123.0</v>
      </c>
      <c r="C504" s="73">
        <v>8104.0</v>
      </c>
      <c r="D504" s="73">
        <v>19.0</v>
      </c>
      <c r="E504" s="73"/>
      <c r="F504" s="74" t="str">
        <f t="array" ref="F504">XLOOKUP(B504, MachineCategory!B:B, MachineCategory!A:A, "", 0, 1)
</f>
        <v>2528786d-2ca3-4bbe-931f-90ebb0f641c3</v>
      </c>
      <c r="G504" s="74" t="str">
        <f t="array" ref="G504">XLOOKUP(C504, MachineCategory!B:B, MachineCategory!A:A, "", 0, 1)
</f>
        <v>502df72b-b47f-4863-8a72-29b9853d9afb</v>
      </c>
      <c r="H504" s="6"/>
    </row>
    <row r="505">
      <c r="A505" s="73" t="s">
        <v>599</v>
      </c>
      <c r="B505" s="73">
        <v>8123.0</v>
      </c>
      <c r="C505" s="73">
        <v>8103.0</v>
      </c>
      <c r="D505" s="73">
        <v>20.0</v>
      </c>
      <c r="E505" s="73"/>
      <c r="F505" s="74" t="str">
        <f t="array" ref="F505">XLOOKUP(B505, MachineCategory!B:B, MachineCategory!A:A, "", 0, 1)
</f>
        <v>2528786d-2ca3-4bbe-931f-90ebb0f641c3</v>
      </c>
      <c r="G505" s="74" t="str">
        <f t="array" ref="G505">XLOOKUP(C505, MachineCategory!B:B, MachineCategory!A:A, "", 0, 1)
</f>
        <v>e78e2cc5-ca30-4762-a727-67f71a579637</v>
      </c>
      <c r="H505" s="6"/>
    </row>
    <row r="506">
      <c r="A506" s="73" t="s">
        <v>599</v>
      </c>
      <c r="B506" s="73">
        <v>8123.0</v>
      </c>
      <c r="C506" s="73">
        <v>8102.0</v>
      </c>
      <c r="D506" s="73">
        <v>21.0</v>
      </c>
      <c r="E506" s="73"/>
      <c r="F506" s="74" t="str">
        <f t="array" ref="F506">XLOOKUP(B506, MachineCategory!B:B, MachineCategory!A:A, "", 0, 1)
</f>
        <v>2528786d-2ca3-4bbe-931f-90ebb0f641c3</v>
      </c>
      <c r="G506" s="74" t="str">
        <f t="array" ref="G506">XLOOKUP(C506, MachineCategory!B:B, MachineCategory!A:A, "", 0, 1)
</f>
        <v>5dbec723-4f9d-4c3d-8cde-45c9effadfb6</v>
      </c>
      <c r="H506" s="6"/>
    </row>
    <row r="507">
      <c r="A507" s="73" t="s">
        <v>599</v>
      </c>
      <c r="B507" s="73">
        <v>8123.0</v>
      </c>
      <c r="C507" s="73">
        <v>8101.0</v>
      </c>
      <c r="D507" s="73">
        <v>22.0</v>
      </c>
      <c r="E507" s="73"/>
      <c r="F507" s="74" t="str">
        <f t="array" ref="F507">XLOOKUP(B507, MachineCategory!B:B, MachineCategory!A:A, "", 0, 1)
</f>
        <v>2528786d-2ca3-4bbe-931f-90ebb0f641c3</v>
      </c>
      <c r="G507" s="74" t="str">
        <f t="array" ref="G507">XLOOKUP(C507, MachineCategory!B:B, MachineCategory!A:A, "", 0, 1)
</f>
        <v>bb61317b-3745-4832-914c-8bcbaea69282</v>
      </c>
      <c r="H507" s="6"/>
    </row>
    <row r="508">
      <c r="A508" s="73" t="s">
        <v>599</v>
      </c>
      <c r="B508" s="73">
        <v>8124.0</v>
      </c>
      <c r="C508" s="73">
        <v>8125.0</v>
      </c>
      <c r="D508" s="73">
        <v>1.0</v>
      </c>
      <c r="E508" s="74" t="b">
        <v>1</v>
      </c>
      <c r="F508" s="74" t="str">
        <f t="array" ref="F508">XLOOKUP(B508, MachineCategory!B:B, MachineCategory!A:A, "", 0, 1)
</f>
        <v>a79703ca-8e39-4170-be14-7057cf692cbc</v>
      </c>
      <c r="G508" s="74" t="str">
        <f t="array" ref="G508">XLOOKUP(C508, MachineCategory!B:B, MachineCategory!A:A, "", 0, 1)
</f>
        <v>75da7083-e514-4135-aec2-49595943c0b9</v>
      </c>
      <c r="H508" s="6"/>
    </row>
    <row r="509">
      <c r="A509" s="73" t="s">
        <v>599</v>
      </c>
      <c r="B509" s="73">
        <v>8124.0</v>
      </c>
      <c r="C509" s="73">
        <v>8130.0</v>
      </c>
      <c r="D509" s="73">
        <v>2.0</v>
      </c>
      <c r="E509" s="73"/>
      <c r="F509" s="74" t="str">
        <f t="array" ref="F509">XLOOKUP(B509, MachineCategory!B:B, MachineCategory!A:A, "", 0, 1)
</f>
        <v>a79703ca-8e39-4170-be14-7057cf692cbc</v>
      </c>
      <c r="G509" s="74" t="str">
        <f t="array" ref="G509">XLOOKUP(C509, MachineCategory!B:B, MachineCategory!A:A, "", 0, 1)
</f>
        <v>133e579b-1ad4-4de4-9bcb-9682d9529c0e</v>
      </c>
      <c r="H509" s="6"/>
    </row>
    <row r="510">
      <c r="A510" s="73" t="s">
        <v>599</v>
      </c>
      <c r="B510" s="73">
        <v>8124.0</v>
      </c>
      <c r="C510" s="73">
        <v>8131.0</v>
      </c>
      <c r="D510" s="73">
        <v>3.0</v>
      </c>
      <c r="E510" s="73"/>
      <c r="F510" s="74" t="str">
        <f t="array" ref="F510">XLOOKUP(B510, MachineCategory!B:B, MachineCategory!A:A, "", 0, 1)
</f>
        <v>a79703ca-8e39-4170-be14-7057cf692cbc</v>
      </c>
      <c r="G510" s="74" t="str">
        <f t="array" ref="G510">XLOOKUP(C510, MachineCategory!B:B, MachineCategory!A:A, "", 0, 1)
</f>
        <v>ecaa807a-6da2-48c5-abaa-37e49b849d87</v>
      </c>
      <c r="H510" s="6"/>
    </row>
    <row r="511">
      <c r="A511" s="73" t="s">
        <v>599</v>
      </c>
      <c r="B511" s="73">
        <v>8124.0</v>
      </c>
      <c r="C511" s="73">
        <v>8142.0</v>
      </c>
      <c r="D511" s="73">
        <v>4.0</v>
      </c>
      <c r="E511" s="73"/>
      <c r="F511" s="74" t="str">
        <f t="array" ref="F511">XLOOKUP(B511, MachineCategory!B:B, MachineCategory!A:A, "", 0, 1)
</f>
        <v>a79703ca-8e39-4170-be14-7057cf692cbc</v>
      </c>
      <c r="G511" s="74" t="str">
        <f t="array" ref="G511">XLOOKUP(C511, MachineCategory!B:B, MachineCategory!A:A, "", 0, 1)
</f>
        <v>73a2249c-24cf-4111-8ee2-573d97387f2c</v>
      </c>
      <c r="H511" s="6"/>
    </row>
    <row r="512">
      <c r="A512" s="73" t="s">
        <v>599</v>
      </c>
      <c r="B512" s="73">
        <v>8124.0</v>
      </c>
      <c r="C512" s="73">
        <v>8143.0</v>
      </c>
      <c r="D512" s="73">
        <v>5.0</v>
      </c>
      <c r="E512" s="73"/>
      <c r="F512" s="74" t="str">
        <f t="array" ref="F512">XLOOKUP(B512, MachineCategory!B:B, MachineCategory!A:A, "", 0, 1)
</f>
        <v>a79703ca-8e39-4170-be14-7057cf692cbc</v>
      </c>
      <c r="G512" s="74" t="str">
        <f t="array" ref="G512">XLOOKUP(C512, MachineCategory!B:B, MachineCategory!A:A, "", 0, 1)
</f>
        <v>40f7d539-2e7f-4dbd-9a3f-05bb164f8067</v>
      </c>
      <c r="H512" s="6"/>
    </row>
    <row r="513">
      <c r="A513" s="73" t="s">
        <v>599</v>
      </c>
      <c r="B513" s="73">
        <v>8124.0</v>
      </c>
      <c r="C513" s="73">
        <v>8126.0</v>
      </c>
      <c r="D513" s="73">
        <v>6.0</v>
      </c>
      <c r="E513" s="73"/>
      <c r="F513" s="74" t="str">
        <f t="array" ref="F513">XLOOKUP(B513, MachineCategory!B:B, MachineCategory!A:A, "", 0, 1)
</f>
        <v>a79703ca-8e39-4170-be14-7057cf692cbc</v>
      </c>
      <c r="G513" s="74" t="str">
        <f t="array" ref="G513">XLOOKUP(C513, MachineCategory!B:B, MachineCategory!A:A, "", 0, 1)
</f>
        <v>b1934f8d-99cf-48d2-91a8-d15669c293e0</v>
      </c>
      <c r="H513" s="6"/>
    </row>
    <row r="514">
      <c r="A514" s="73" t="s">
        <v>599</v>
      </c>
      <c r="B514" s="73">
        <v>8124.0</v>
      </c>
      <c r="C514" s="73">
        <v>8132.0</v>
      </c>
      <c r="D514" s="73">
        <v>7.0</v>
      </c>
      <c r="E514" s="73"/>
      <c r="F514" s="74" t="str">
        <f t="array" ref="F514">XLOOKUP(B514, MachineCategory!B:B, MachineCategory!A:A, "", 0, 1)
</f>
        <v>a79703ca-8e39-4170-be14-7057cf692cbc</v>
      </c>
      <c r="G514" s="74" t="str">
        <f t="array" ref="G514">XLOOKUP(C514, MachineCategory!B:B, MachineCategory!A:A, "", 0, 1)
</f>
        <v>83ed8ab4-5695-4031-b938-1ebde8650460</v>
      </c>
      <c r="H514" s="6"/>
    </row>
    <row r="515">
      <c r="A515" s="73" t="s">
        <v>599</v>
      </c>
      <c r="B515" s="73">
        <v>8124.0</v>
      </c>
      <c r="C515" s="73">
        <v>8127.0</v>
      </c>
      <c r="D515" s="73">
        <v>8.0</v>
      </c>
      <c r="E515" s="73"/>
      <c r="F515" s="74" t="str">
        <f t="array" ref="F515">XLOOKUP(B515, MachineCategory!B:B, MachineCategory!A:A, "", 0, 1)
</f>
        <v>a79703ca-8e39-4170-be14-7057cf692cbc</v>
      </c>
      <c r="G515" s="74" t="str">
        <f t="array" ref="G515">XLOOKUP(C515, MachineCategory!B:B, MachineCategory!A:A, "", 0, 1)
</f>
        <v>9131e791-30aa-4293-b558-67d544342c12</v>
      </c>
      <c r="H515" s="6"/>
    </row>
    <row r="516">
      <c r="A516" s="73" t="s">
        <v>599</v>
      </c>
      <c r="B516" s="73">
        <v>8124.0</v>
      </c>
      <c r="C516" s="73">
        <v>8133.0</v>
      </c>
      <c r="D516" s="73">
        <v>9.0</v>
      </c>
      <c r="E516" s="73"/>
      <c r="F516" s="74" t="str">
        <f t="array" ref="F516">XLOOKUP(B516, MachineCategory!B:B, MachineCategory!A:A, "", 0, 1)
</f>
        <v>a79703ca-8e39-4170-be14-7057cf692cbc</v>
      </c>
      <c r="G516" s="74" t="str">
        <f t="array" ref="G516">XLOOKUP(C516, MachineCategory!B:B, MachineCategory!A:A, "", 0, 1)
</f>
        <v>acf49a83-7c76-4577-a2b6-18cdafd7291e</v>
      </c>
      <c r="H516" s="6"/>
    </row>
    <row r="517">
      <c r="A517" s="73" t="s">
        <v>599</v>
      </c>
      <c r="B517" s="73">
        <v>8124.0</v>
      </c>
      <c r="C517" s="73">
        <v>8128.0</v>
      </c>
      <c r="D517" s="73">
        <v>10.0</v>
      </c>
      <c r="E517" s="73"/>
      <c r="F517" s="74" t="str">
        <f t="array" ref="F517">XLOOKUP(B517, MachineCategory!B:B, MachineCategory!A:A, "", 0, 1)
</f>
        <v>a79703ca-8e39-4170-be14-7057cf692cbc</v>
      </c>
      <c r="G517" s="74" t="str">
        <f t="array" ref="G517">XLOOKUP(C517, MachineCategory!B:B, MachineCategory!A:A, "", 0, 1)
</f>
        <v>1c0b87d5-c90d-4cd3-b906-67ed8d416851</v>
      </c>
      <c r="H517" s="6"/>
    </row>
    <row r="518">
      <c r="A518" s="73" t="s">
        <v>599</v>
      </c>
      <c r="B518" s="73">
        <v>8124.0</v>
      </c>
      <c r="C518" s="73">
        <v>8129.0</v>
      </c>
      <c r="D518" s="73">
        <v>11.0</v>
      </c>
      <c r="E518" s="73"/>
      <c r="F518" s="74" t="str">
        <f t="array" ref="F518">XLOOKUP(B518, MachineCategory!B:B, MachineCategory!A:A, "", 0, 1)
</f>
        <v>a79703ca-8e39-4170-be14-7057cf692cbc</v>
      </c>
      <c r="G518" s="74" t="str">
        <f t="array" ref="G518">XLOOKUP(C518, MachineCategory!B:B, MachineCategory!A:A, "", 0, 1)
</f>
        <v>04ec9f58-1e85-4435-bc2a-d935a860cf32</v>
      </c>
      <c r="H518" s="6"/>
    </row>
    <row r="519">
      <c r="A519" s="73" t="s">
        <v>599</v>
      </c>
      <c r="B519" s="73">
        <v>8124.0</v>
      </c>
      <c r="C519" s="73">
        <v>8134.0</v>
      </c>
      <c r="D519" s="73">
        <v>12.0</v>
      </c>
      <c r="E519" s="73"/>
      <c r="F519" s="74" t="str">
        <f t="array" ref="F519">XLOOKUP(B519, MachineCategory!B:B, MachineCategory!A:A, "", 0, 1)
</f>
        <v>a79703ca-8e39-4170-be14-7057cf692cbc</v>
      </c>
      <c r="G519" s="74" t="str">
        <f t="array" ref="G519">XLOOKUP(C519, MachineCategory!B:B, MachineCategory!A:A, "", 0, 1)
</f>
        <v>1595fde3-5e55-476a-9599-eb372ddcdc21</v>
      </c>
      <c r="H519" s="6"/>
    </row>
    <row r="520">
      <c r="A520" s="73" t="s">
        <v>599</v>
      </c>
      <c r="B520" s="73">
        <v>8124.0</v>
      </c>
      <c r="C520" s="73">
        <v>8135.0</v>
      </c>
      <c r="D520" s="73">
        <v>13.0</v>
      </c>
      <c r="E520" s="73"/>
      <c r="F520" s="74" t="str">
        <f t="array" ref="F520">XLOOKUP(B520, MachineCategory!B:B, MachineCategory!A:A, "", 0, 1)
</f>
        <v>a79703ca-8e39-4170-be14-7057cf692cbc</v>
      </c>
      <c r="G520" s="74" t="str">
        <f t="array" ref="G520">XLOOKUP(C520, MachineCategory!B:B, MachineCategory!A:A, "", 0, 1)
</f>
        <v>2013c109-9f88-49bb-a54b-7aa955d6537f</v>
      </c>
      <c r="H520" s="6"/>
    </row>
    <row r="521">
      <c r="A521" s="73" t="s">
        <v>599</v>
      </c>
      <c r="B521" s="73">
        <v>8124.0</v>
      </c>
      <c r="C521" s="73">
        <v>8136.0</v>
      </c>
      <c r="D521" s="73">
        <v>14.0</v>
      </c>
      <c r="E521" s="73"/>
      <c r="F521" s="74" t="str">
        <f t="array" ref="F521">XLOOKUP(B521, MachineCategory!B:B, MachineCategory!A:A, "", 0, 1)
</f>
        <v>a79703ca-8e39-4170-be14-7057cf692cbc</v>
      </c>
      <c r="G521" s="74" t="str">
        <f t="array" ref="G521">XLOOKUP(C521, MachineCategory!B:B, MachineCategory!A:A, "", 0, 1)
</f>
        <v>a902cb9a-de5c-4c29-b46f-a1f84b844d43</v>
      </c>
      <c r="H521" s="6"/>
    </row>
    <row r="522">
      <c r="A522" s="73" t="s">
        <v>599</v>
      </c>
      <c r="B522" s="73">
        <v>8124.0</v>
      </c>
      <c r="C522" s="73">
        <v>8137.0</v>
      </c>
      <c r="D522" s="73">
        <v>15.0</v>
      </c>
      <c r="E522" s="73"/>
      <c r="F522" s="74" t="str">
        <f t="array" ref="F522">XLOOKUP(B522, MachineCategory!B:B, MachineCategory!A:A, "", 0, 1)
</f>
        <v>a79703ca-8e39-4170-be14-7057cf692cbc</v>
      </c>
      <c r="G522" s="74" t="str">
        <f t="array" ref="G522">XLOOKUP(C522, MachineCategory!B:B, MachineCategory!A:A, "", 0, 1)
</f>
        <v>9ad9d415-1201-4d9d-b34a-3bf5e192fe37</v>
      </c>
      <c r="H522" s="6"/>
    </row>
    <row r="523">
      <c r="A523" s="73" t="s">
        <v>599</v>
      </c>
      <c r="B523" s="73">
        <v>8124.0</v>
      </c>
      <c r="C523" s="73">
        <v>8138.0</v>
      </c>
      <c r="D523" s="73">
        <v>16.0</v>
      </c>
      <c r="E523" s="73"/>
      <c r="F523" s="74" t="str">
        <f t="array" ref="F523">XLOOKUP(B523, MachineCategory!B:B, MachineCategory!A:A, "", 0, 1)
</f>
        <v>a79703ca-8e39-4170-be14-7057cf692cbc</v>
      </c>
      <c r="G523" s="74" t="str">
        <f t="array" ref="G523">XLOOKUP(C523, MachineCategory!B:B, MachineCategory!A:A, "", 0, 1)
</f>
        <v>4df94c25-b269-45f7-89d1-c581919f2db9</v>
      </c>
      <c r="H523" s="6"/>
    </row>
    <row r="524">
      <c r="A524" s="73" t="s">
        <v>599</v>
      </c>
      <c r="B524" s="73">
        <v>8124.0</v>
      </c>
      <c r="C524" s="73">
        <v>8139.0</v>
      </c>
      <c r="D524" s="73">
        <v>17.0</v>
      </c>
      <c r="E524" s="73"/>
      <c r="F524" s="74" t="str">
        <f t="array" ref="F524">XLOOKUP(B524, MachineCategory!B:B, MachineCategory!A:A, "", 0, 1)
</f>
        <v>a79703ca-8e39-4170-be14-7057cf692cbc</v>
      </c>
      <c r="G524" s="74" t="str">
        <f t="array" ref="G524">XLOOKUP(C524, MachineCategory!B:B, MachineCategory!A:A, "", 0, 1)
</f>
        <v>ad4439bb-ad1e-4b8e-9331-4d4b84295fbd</v>
      </c>
      <c r="H524" s="6"/>
    </row>
    <row r="525">
      <c r="A525" s="73" t="s">
        <v>599</v>
      </c>
      <c r="B525" s="73">
        <v>8124.0</v>
      </c>
      <c r="C525" s="73">
        <v>8140.0</v>
      </c>
      <c r="D525" s="73">
        <v>18.0</v>
      </c>
      <c r="E525" s="73"/>
      <c r="F525" s="74" t="str">
        <f t="array" ref="F525">XLOOKUP(B525, MachineCategory!B:B, MachineCategory!A:A, "", 0, 1)
</f>
        <v>a79703ca-8e39-4170-be14-7057cf692cbc</v>
      </c>
      <c r="G525" s="74" t="str">
        <f t="array" ref="G525">XLOOKUP(C525, MachineCategory!B:B, MachineCategory!A:A, "", 0, 1)
</f>
        <v>1812edc2-2c5c-4489-b185-9fe85dba1c6a</v>
      </c>
      <c r="H525" s="6"/>
    </row>
    <row r="526">
      <c r="A526" s="73" t="s">
        <v>599</v>
      </c>
      <c r="B526" s="73">
        <v>8124.0</v>
      </c>
      <c r="C526" s="73">
        <v>8141.0</v>
      </c>
      <c r="D526" s="73">
        <v>19.0</v>
      </c>
      <c r="E526" s="73"/>
      <c r="F526" s="74" t="str">
        <f t="array" ref="F526">XLOOKUP(B526, MachineCategory!B:B, MachineCategory!A:A, "", 0, 1)
</f>
        <v>a79703ca-8e39-4170-be14-7057cf692cbc</v>
      </c>
      <c r="G526" s="74" t="str">
        <f t="array" ref="G526">XLOOKUP(C526, MachineCategory!B:B, MachineCategory!A:A, "", 0, 1)
</f>
        <v>7f156dad-2a83-4b3a-9b35-b8c7cf788c64</v>
      </c>
      <c r="H526" s="6"/>
    </row>
    <row r="527">
      <c r="A527" s="73" t="s">
        <v>599</v>
      </c>
      <c r="B527" s="73">
        <v>8124.0</v>
      </c>
      <c r="C527" s="73">
        <v>8144.0</v>
      </c>
      <c r="D527" s="73">
        <v>20.0</v>
      </c>
      <c r="E527" s="73"/>
      <c r="F527" s="74" t="str">
        <f t="array" ref="F527">XLOOKUP(B527, MachineCategory!B:B, MachineCategory!A:A, "", 0, 1)
</f>
        <v>a79703ca-8e39-4170-be14-7057cf692cbc</v>
      </c>
      <c r="G527" s="74" t="str">
        <f t="array" ref="G527">XLOOKUP(C527, MachineCategory!B:B, MachineCategory!A:A, "", 0, 1)
</f>
        <v>d0bdb222-3522-4f39-8d12-d7f43d780892</v>
      </c>
      <c r="H527" s="6"/>
    </row>
    <row r="528">
      <c r="A528" s="73" t="s">
        <v>599</v>
      </c>
      <c r="B528" s="73">
        <v>8124.0</v>
      </c>
      <c r="C528" s="73">
        <v>8145.0</v>
      </c>
      <c r="D528" s="73">
        <v>21.0</v>
      </c>
      <c r="E528" s="73"/>
      <c r="F528" s="74" t="str">
        <f t="array" ref="F528">XLOOKUP(B528, MachineCategory!B:B, MachineCategory!A:A, "", 0, 1)
</f>
        <v>a79703ca-8e39-4170-be14-7057cf692cbc</v>
      </c>
      <c r="G528" s="74" t="str">
        <f t="array" ref="G528">XLOOKUP(C528, MachineCategory!B:B, MachineCategory!A:A, "", 0, 1)
</f>
        <v>791cd8e5-f67a-469b-aa9b-b60a1a1f5855</v>
      </c>
      <c r="H528" s="6"/>
    </row>
    <row r="529">
      <c r="A529" s="73" t="s">
        <v>599</v>
      </c>
      <c r="B529" s="73">
        <v>8124.0</v>
      </c>
      <c r="C529" s="73">
        <v>8146.0</v>
      </c>
      <c r="D529" s="73">
        <v>22.0</v>
      </c>
      <c r="E529" s="73"/>
      <c r="F529" s="74" t="str">
        <f t="array" ref="F529">XLOOKUP(B529, MachineCategory!B:B, MachineCategory!A:A, "", 0, 1)
</f>
        <v>a79703ca-8e39-4170-be14-7057cf692cbc</v>
      </c>
      <c r="G529" s="74" t="str">
        <f t="array" ref="G529">XLOOKUP(C529, MachineCategory!B:B, MachineCategory!A:A, "", 0, 1)
</f>
        <v>b527c05d-0ee4-4c70-b4fe-f0664ab1e56a</v>
      </c>
      <c r="H529" s="6"/>
    </row>
    <row r="530">
      <c r="A530" s="73" t="s">
        <v>599</v>
      </c>
      <c r="B530" s="73">
        <v>8125.0</v>
      </c>
      <c r="C530" s="73">
        <v>8124.0</v>
      </c>
      <c r="D530" s="73">
        <v>1.0</v>
      </c>
      <c r="E530" s="74" t="b">
        <v>1</v>
      </c>
      <c r="F530" s="74" t="str">
        <f t="array" ref="F530">XLOOKUP(B530, MachineCategory!B:B, MachineCategory!A:A, "", 0, 1)
</f>
        <v>75da7083-e514-4135-aec2-49595943c0b9</v>
      </c>
      <c r="G530" s="74" t="str">
        <f t="array" ref="G530">XLOOKUP(C530, MachineCategory!B:B, MachineCategory!A:A, "", 0, 1)
</f>
        <v>a79703ca-8e39-4170-be14-7057cf692cbc</v>
      </c>
      <c r="H530" s="6"/>
    </row>
    <row r="531">
      <c r="A531" s="73" t="s">
        <v>599</v>
      </c>
      <c r="B531" s="73">
        <v>8125.0</v>
      </c>
      <c r="C531" s="73">
        <v>8126.0</v>
      </c>
      <c r="D531" s="73">
        <v>2.0</v>
      </c>
      <c r="E531" s="73"/>
      <c r="F531" s="74" t="str">
        <f t="array" ref="F531">XLOOKUP(B531, MachineCategory!B:B, MachineCategory!A:A, "", 0, 1)
</f>
        <v>75da7083-e514-4135-aec2-49595943c0b9</v>
      </c>
      <c r="G531" s="74" t="str">
        <f t="array" ref="G531">XLOOKUP(C531, MachineCategory!B:B, MachineCategory!A:A, "", 0, 1)
</f>
        <v>b1934f8d-99cf-48d2-91a8-d15669c293e0</v>
      </c>
      <c r="H531" s="6"/>
    </row>
    <row r="532">
      <c r="A532" s="73" t="s">
        <v>599</v>
      </c>
      <c r="B532" s="73">
        <v>8125.0</v>
      </c>
      <c r="C532" s="73">
        <v>8131.0</v>
      </c>
      <c r="D532" s="73">
        <v>3.0</v>
      </c>
      <c r="E532" s="73"/>
      <c r="F532" s="74" t="str">
        <f t="array" ref="F532">XLOOKUP(B532, MachineCategory!B:B, MachineCategory!A:A, "", 0, 1)
</f>
        <v>75da7083-e514-4135-aec2-49595943c0b9</v>
      </c>
      <c r="G532" s="74" t="str">
        <f t="array" ref="G532">XLOOKUP(C532, MachineCategory!B:B, MachineCategory!A:A, "", 0, 1)
</f>
        <v>ecaa807a-6da2-48c5-abaa-37e49b849d87</v>
      </c>
      <c r="H532" s="6"/>
    </row>
    <row r="533">
      <c r="A533" s="73" t="s">
        <v>599</v>
      </c>
      <c r="B533" s="73">
        <v>8125.0</v>
      </c>
      <c r="C533" s="73">
        <v>8130.0</v>
      </c>
      <c r="D533" s="73">
        <v>4.0</v>
      </c>
      <c r="E533" s="73"/>
      <c r="F533" s="74" t="str">
        <f t="array" ref="F533">XLOOKUP(B533, MachineCategory!B:B, MachineCategory!A:A, "", 0, 1)
</f>
        <v>75da7083-e514-4135-aec2-49595943c0b9</v>
      </c>
      <c r="G533" s="74" t="str">
        <f t="array" ref="G533">XLOOKUP(C533, MachineCategory!B:B, MachineCategory!A:A, "", 0, 1)
</f>
        <v>133e579b-1ad4-4de4-9bcb-9682d9529c0e</v>
      </c>
      <c r="H533" s="6"/>
    </row>
    <row r="534">
      <c r="A534" s="73" t="s">
        <v>599</v>
      </c>
      <c r="B534" s="73">
        <v>8125.0</v>
      </c>
      <c r="C534" s="73">
        <v>8132.0</v>
      </c>
      <c r="D534" s="73">
        <v>5.0</v>
      </c>
      <c r="E534" s="73"/>
      <c r="F534" s="74" t="str">
        <f t="array" ref="F534">XLOOKUP(B534, MachineCategory!B:B, MachineCategory!A:A, "", 0, 1)
</f>
        <v>75da7083-e514-4135-aec2-49595943c0b9</v>
      </c>
      <c r="G534" s="74" t="str">
        <f t="array" ref="G534">XLOOKUP(C534, MachineCategory!B:B, MachineCategory!A:A, "", 0, 1)
</f>
        <v>83ed8ab4-5695-4031-b938-1ebde8650460</v>
      </c>
      <c r="H534" s="6"/>
    </row>
    <row r="535">
      <c r="A535" s="73" t="s">
        <v>599</v>
      </c>
      <c r="B535" s="73">
        <v>8125.0</v>
      </c>
      <c r="C535" s="73">
        <v>8142.0</v>
      </c>
      <c r="D535" s="73">
        <v>6.0</v>
      </c>
      <c r="E535" s="73"/>
      <c r="F535" s="74" t="str">
        <f t="array" ref="F535">XLOOKUP(B535, MachineCategory!B:B, MachineCategory!A:A, "", 0, 1)
</f>
        <v>75da7083-e514-4135-aec2-49595943c0b9</v>
      </c>
      <c r="G535" s="74" t="str">
        <f t="array" ref="G535">XLOOKUP(C535, MachineCategory!B:B, MachineCategory!A:A, "", 0, 1)
</f>
        <v>73a2249c-24cf-4111-8ee2-573d97387f2c</v>
      </c>
      <c r="H535" s="6"/>
    </row>
    <row r="536">
      <c r="A536" s="73" t="s">
        <v>599</v>
      </c>
      <c r="B536" s="73">
        <v>8125.0</v>
      </c>
      <c r="C536" s="73">
        <v>8143.0</v>
      </c>
      <c r="D536" s="73">
        <v>7.0</v>
      </c>
      <c r="E536" s="73"/>
      <c r="F536" s="74" t="str">
        <f t="array" ref="F536">XLOOKUP(B536, MachineCategory!B:B, MachineCategory!A:A, "", 0, 1)
</f>
        <v>75da7083-e514-4135-aec2-49595943c0b9</v>
      </c>
      <c r="G536" s="74" t="str">
        <f t="array" ref="G536">XLOOKUP(C536, MachineCategory!B:B, MachineCategory!A:A, "", 0, 1)
</f>
        <v>40f7d539-2e7f-4dbd-9a3f-05bb164f8067</v>
      </c>
      <c r="H536" s="6"/>
    </row>
    <row r="537">
      <c r="A537" s="73" t="s">
        <v>599</v>
      </c>
      <c r="B537" s="73">
        <v>8125.0</v>
      </c>
      <c r="C537" s="73">
        <v>8127.0</v>
      </c>
      <c r="D537" s="73">
        <v>8.0</v>
      </c>
      <c r="E537" s="73"/>
      <c r="F537" s="74" t="str">
        <f t="array" ref="F537">XLOOKUP(B537, MachineCategory!B:B, MachineCategory!A:A, "", 0, 1)
</f>
        <v>75da7083-e514-4135-aec2-49595943c0b9</v>
      </c>
      <c r="G537" s="74" t="str">
        <f t="array" ref="G537">XLOOKUP(C537, MachineCategory!B:B, MachineCategory!A:A, "", 0, 1)
</f>
        <v>9131e791-30aa-4293-b558-67d544342c12</v>
      </c>
      <c r="H537" s="6"/>
    </row>
    <row r="538">
      <c r="A538" s="73" t="s">
        <v>599</v>
      </c>
      <c r="B538" s="73">
        <v>8125.0</v>
      </c>
      <c r="C538" s="73">
        <v>8133.0</v>
      </c>
      <c r="D538" s="73">
        <v>9.0</v>
      </c>
      <c r="E538" s="73"/>
      <c r="F538" s="74" t="str">
        <f t="array" ref="F538">XLOOKUP(B538, MachineCategory!B:B, MachineCategory!A:A, "", 0, 1)
</f>
        <v>75da7083-e514-4135-aec2-49595943c0b9</v>
      </c>
      <c r="G538" s="74" t="str">
        <f t="array" ref="G538">XLOOKUP(C538, MachineCategory!B:B, MachineCategory!A:A, "", 0, 1)
</f>
        <v>acf49a83-7c76-4577-a2b6-18cdafd7291e</v>
      </c>
      <c r="H538" s="6"/>
    </row>
    <row r="539">
      <c r="A539" s="73" t="s">
        <v>599</v>
      </c>
      <c r="B539" s="73">
        <v>8125.0</v>
      </c>
      <c r="C539" s="73">
        <v>8128.0</v>
      </c>
      <c r="D539" s="73">
        <v>10.0</v>
      </c>
      <c r="E539" s="73"/>
      <c r="F539" s="74" t="str">
        <f t="array" ref="F539">XLOOKUP(B539, MachineCategory!B:B, MachineCategory!A:A, "", 0, 1)
</f>
        <v>75da7083-e514-4135-aec2-49595943c0b9</v>
      </c>
      <c r="G539" s="74" t="str">
        <f t="array" ref="G539">XLOOKUP(C539, MachineCategory!B:B, MachineCategory!A:A, "", 0, 1)
</f>
        <v>1c0b87d5-c90d-4cd3-b906-67ed8d416851</v>
      </c>
      <c r="H539" s="6"/>
    </row>
    <row r="540">
      <c r="A540" s="73" t="s">
        <v>599</v>
      </c>
      <c r="B540" s="73">
        <v>8125.0</v>
      </c>
      <c r="C540" s="73">
        <v>8129.0</v>
      </c>
      <c r="D540" s="73">
        <v>11.0</v>
      </c>
      <c r="E540" s="73"/>
      <c r="F540" s="74" t="str">
        <f t="array" ref="F540">XLOOKUP(B540, MachineCategory!B:B, MachineCategory!A:A, "", 0, 1)
</f>
        <v>75da7083-e514-4135-aec2-49595943c0b9</v>
      </c>
      <c r="G540" s="74" t="str">
        <f t="array" ref="G540">XLOOKUP(C540, MachineCategory!B:B, MachineCategory!A:A, "", 0, 1)
</f>
        <v>04ec9f58-1e85-4435-bc2a-d935a860cf32</v>
      </c>
      <c r="H540" s="6"/>
    </row>
    <row r="541">
      <c r="A541" s="73" t="s">
        <v>599</v>
      </c>
      <c r="B541" s="73">
        <v>8125.0</v>
      </c>
      <c r="C541" s="73">
        <v>8134.0</v>
      </c>
      <c r="D541" s="73">
        <v>12.0</v>
      </c>
      <c r="E541" s="73"/>
      <c r="F541" s="74" t="str">
        <f t="array" ref="F541">XLOOKUP(B541, MachineCategory!B:B, MachineCategory!A:A, "", 0, 1)
</f>
        <v>75da7083-e514-4135-aec2-49595943c0b9</v>
      </c>
      <c r="G541" s="74" t="str">
        <f t="array" ref="G541">XLOOKUP(C541, MachineCategory!B:B, MachineCategory!A:A, "", 0, 1)
</f>
        <v>1595fde3-5e55-476a-9599-eb372ddcdc21</v>
      </c>
      <c r="H541" s="6"/>
    </row>
    <row r="542">
      <c r="A542" s="73" t="s">
        <v>599</v>
      </c>
      <c r="B542" s="73">
        <v>8125.0</v>
      </c>
      <c r="C542" s="73">
        <v>8135.0</v>
      </c>
      <c r="D542" s="73">
        <v>13.0</v>
      </c>
      <c r="E542" s="73"/>
      <c r="F542" s="74" t="str">
        <f t="array" ref="F542">XLOOKUP(B542, MachineCategory!B:B, MachineCategory!A:A, "", 0, 1)
</f>
        <v>75da7083-e514-4135-aec2-49595943c0b9</v>
      </c>
      <c r="G542" s="74" t="str">
        <f t="array" ref="G542">XLOOKUP(C542, MachineCategory!B:B, MachineCategory!A:A, "", 0, 1)
</f>
        <v>2013c109-9f88-49bb-a54b-7aa955d6537f</v>
      </c>
      <c r="H542" s="6"/>
    </row>
    <row r="543">
      <c r="A543" s="73" t="s">
        <v>599</v>
      </c>
      <c r="B543" s="73">
        <v>8125.0</v>
      </c>
      <c r="C543" s="73">
        <v>8136.0</v>
      </c>
      <c r="D543" s="73">
        <v>14.0</v>
      </c>
      <c r="E543" s="73"/>
      <c r="F543" s="74" t="str">
        <f t="array" ref="F543">XLOOKUP(B543, MachineCategory!B:B, MachineCategory!A:A, "", 0, 1)
</f>
        <v>75da7083-e514-4135-aec2-49595943c0b9</v>
      </c>
      <c r="G543" s="74" t="str">
        <f t="array" ref="G543">XLOOKUP(C543, MachineCategory!B:B, MachineCategory!A:A, "", 0, 1)
</f>
        <v>a902cb9a-de5c-4c29-b46f-a1f84b844d43</v>
      </c>
      <c r="H543" s="6"/>
    </row>
    <row r="544">
      <c r="A544" s="73" t="s">
        <v>599</v>
      </c>
      <c r="B544" s="73">
        <v>8125.0</v>
      </c>
      <c r="C544" s="73">
        <v>8137.0</v>
      </c>
      <c r="D544" s="73">
        <v>15.0</v>
      </c>
      <c r="E544" s="73"/>
      <c r="F544" s="74" t="str">
        <f t="array" ref="F544">XLOOKUP(B544, MachineCategory!B:B, MachineCategory!A:A, "", 0, 1)
</f>
        <v>75da7083-e514-4135-aec2-49595943c0b9</v>
      </c>
      <c r="G544" s="74" t="str">
        <f t="array" ref="G544">XLOOKUP(C544, MachineCategory!B:B, MachineCategory!A:A, "", 0, 1)
</f>
        <v>9ad9d415-1201-4d9d-b34a-3bf5e192fe37</v>
      </c>
      <c r="H544" s="6"/>
    </row>
    <row r="545">
      <c r="A545" s="73" t="s">
        <v>599</v>
      </c>
      <c r="B545" s="73">
        <v>8125.0</v>
      </c>
      <c r="C545" s="73">
        <v>8138.0</v>
      </c>
      <c r="D545" s="73">
        <v>16.0</v>
      </c>
      <c r="E545" s="73"/>
      <c r="F545" s="74" t="str">
        <f t="array" ref="F545">XLOOKUP(B545, MachineCategory!B:B, MachineCategory!A:A, "", 0, 1)
</f>
        <v>75da7083-e514-4135-aec2-49595943c0b9</v>
      </c>
      <c r="G545" s="74" t="str">
        <f t="array" ref="G545">XLOOKUP(C545, MachineCategory!B:B, MachineCategory!A:A, "", 0, 1)
</f>
        <v>4df94c25-b269-45f7-89d1-c581919f2db9</v>
      </c>
      <c r="H545" s="6"/>
    </row>
    <row r="546">
      <c r="A546" s="73" t="s">
        <v>599</v>
      </c>
      <c r="B546" s="73">
        <v>8125.0</v>
      </c>
      <c r="C546" s="73">
        <v>8139.0</v>
      </c>
      <c r="D546" s="73">
        <v>17.0</v>
      </c>
      <c r="E546" s="73"/>
      <c r="F546" s="74" t="str">
        <f t="array" ref="F546">XLOOKUP(B546, MachineCategory!B:B, MachineCategory!A:A, "", 0, 1)
</f>
        <v>75da7083-e514-4135-aec2-49595943c0b9</v>
      </c>
      <c r="G546" s="74" t="str">
        <f t="array" ref="G546">XLOOKUP(C546, MachineCategory!B:B, MachineCategory!A:A, "", 0, 1)
</f>
        <v>ad4439bb-ad1e-4b8e-9331-4d4b84295fbd</v>
      </c>
      <c r="H546" s="6"/>
    </row>
    <row r="547">
      <c r="A547" s="73" t="s">
        <v>599</v>
      </c>
      <c r="B547" s="73">
        <v>8125.0</v>
      </c>
      <c r="C547" s="73">
        <v>8140.0</v>
      </c>
      <c r="D547" s="73">
        <v>18.0</v>
      </c>
      <c r="E547" s="73"/>
      <c r="F547" s="74" t="str">
        <f t="array" ref="F547">XLOOKUP(B547, MachineCategory!B:B, MachineCategory!A:A, "", 0, 1)
</f>
        <v>75da7083-e514-4135-aec2-49595943c0b9</v>
      </c>
      <c r="G547" s="74" t="str">
        <f t="array" ref="G547">XLOOKUP(C547, MachineCategory!B:B, MachineCategory!A:A, "", 0, 1)
</f>
        <v>1812edc2-2c5c-4489-b185-9fe85dba1c6a</v>
      </c>
      <c r="H547" s="6"/>
    </row>
    <row r="548">
      <c r="A548" s="73" t="s">
        <v>599</v>
      </c>
      <c r="B548" s="73">
        <v>8125.0</v>
      </c>
      <c r="C548" s="73">
        <v>8141.0</v>
      </c>
      <c r="D548" s="73">
        <v>19.0</v>
      </c>
      <c r="E548" s="73"/>
      <c r="F548" s="74" t="str">
        <f t="array" ref="F548">XLOOKUP(B548, MachineCategory!B:B, MachineCategory!A:A, "", 0, 1)
</f>
        <v>75da7083-e514-4135-aec2-49595943c0b9</v>
      </c>
      <c r="G548" s="74" t="str">
        <f t="array" ref="G548">XLOOKUP(C548, MachineCategory!B:B, MachineCategory!A:A, "", 0, 1)
</f>
        <v>7f156dad-2a83-4b3a-9b35-b8c7cf788c64</v>
      </c>
      <c r="H548" s="6"/>
    </row>
    <row r="549">
      <c r="A549" s="73" t="s">
        <v>599</v>
      </c>
      <c r="B549" s="73">
        <v>8125.0</v>
      </c>
      <c r="C549" s="73">
        <v>8144.0</v>
      </c>
      <c r="D549" s="73">
        <v>20.0</v>
      </c>
      <c r="E549" s="73"/>
      <c r="F549" s="74" t="str">
        <f t="array" ref="F549">XLOOKUP(B549, MachineCategory!B:B, MachineCategory!A:A, "", 0, 1)
</f>
        <v>75da7083-e514-4135-aec2-49595943c0b9</v>
      </c>
      <c r="G549" s="74" t="str">
        <f t="array" ref="G549">XLOOKUP(C549, MachineCategory!B:B, MachineCategory!A:A, "", 0, 1)
</f>
        <v>d0bdb222-3522-4f39-8d12-d7f43d780892</v>
      </c>
      <c r="H549" s="6"/>
    </row>
    <row r="550">
      <c r="A550" s="73" t="s">
        <v>599</v>
      </c>
      <c r="B550" s="73">
        <v>8125.0</v>
      </c>
      <c r="C550" s="73">
        <v>8145.0</v>
      </c>
      <c r="D550" s="73">
        <v>21.0</v>
      </c>
      <c r="E550" s="73"/>
      <c r="F550" s="74" t="str">
        <f t="array" ref="F550">XLOOKUP(B550, MachineCategory!B:B, MachineCategory!A:A, "", 0, 1)
</f>
        <v>75da7083-e514-4135-aec2-49595943c0b9</v>
      </c>
      <c r="G550" s="74" t="str">
        <f t="array" ref="G550">XLOOKUP(C550, MachineCategory!B:B, MachineCategory!A:A, "", 0, 1)
</f>
        <v>791cd8e5-f67a-469b-aa9b-b60a1a1f5855</v>
      </c>
      <c r="H550" s="6"/>
    </row>
    <row r="551">
      <c r="A551" s="73" t="s">
        <v>599</v>
      </c>
      <c r="B551" s="73">
        <v>8125.0</v>
      </c>
      <c r="C551" s="73">
        <v>8146.0</v>
      </c>
      <c r="D551" s="73">
        <v>22.0</v>
      </c>
      <c r="E551" s="73"/>
      <c r="F551" s="74" t="str">
        <f t="array" ref="F551">XLOOKUP(B551, MachineCategory!B:B, MachineCategory!A:A, "", 0, 1)
</f>
        <v>75da7083-e514-4135-aec2-49595943c0b9</v>
      </c>
      <c r="G551" s="74" t="str">
        <f t="array" ref="G551">XLOOKUP(C551, MachineCategory!B:B, MachineCategory!A:A, "", 0, 1)
</f>
        <v>b527c05d-0ee4-4c70-b4fe-f0664ab1e56a</v>
      </c>
      <c r="H551" s="6"/>
    </row>
    <row r="552">
      <c r="A552" s="73" t="s">
        <v>599</v>
      </c>
      <c r="B552" s="73">
        <v>8126.0</v>
      </c>
      <c r="C552" s="73">
        <v>8127.0</v>
      </c>
      <c r="D552" s="73">
        <v>1.0</v>
      </c>
      <c r="E552" s="74" t="b">
        <v>1</v>
      </c>
      <c r="F552" s="74" t="str">
        <f t="array" ref="F552">XLOOKUP(B552, MachineCategory!B:B, MachineCategory!A:A, "", 0, 1)
</f>
        <v>b1934f8d-99cf-48d2-91a8-d15669c293e0</v>
      </c>
      <c r="G552" s="74" t="str">
        <f t="array" ref="G552">XLOOKUP(C552, MachineCategory!B:B, MachineCategory!A:A, "", 0, 1)
</f>
        <v>9131e791-30aa-4293-b558-67d544342c12</v>
      </c>
      <c r="H552" s="6"/>
    </row>
    <row r="553">
      <c r="A553" s="73" t="s">
        <v>599</v>
      </c>
      <c r="B553" s="73">
        <v>8126.0</v>
      </c>
      <c r="C553" s="73">
        <v>8125.0</v>
      </c>
      <c r="D553" s="73">
        <v>2.0</v>
      </c>
      <c r="E553" s="73"/>
      <c r="F553" s="74" t="str">
        <f t="array" ref="F553">XLOOKUP(B553, MachineCategory!B:B, MachineCategory!A:A, "", 0, 1)
</f>
        <v>b1934f8d-99cf-48d2-91a8-d15669c293e0</v>
      </c>
      <c r="G553" s="74" t="str">
        <f t="array" ref="G553">XLOOKUP(C553, MachineCategory!B:B, MachineCategory!A:A, "", 0, 1)
</f>
        <v>75da7083-e514-4135-aec2-49595943c0b9</v>
      </c>
      <c r="H553" s="6"/>
    </row>
    <row r="554">
      <c r="A554" s="73" t="s">
        <v>599</v>
      </c>
      <c r="B554" s="73">
        <v>8126.0</v>
      </c>
      <c r="C554" s="73">
        <v>8132.0</v>
      </c>
      <c r="D554" s="73">
        <v>3.0</v>
      </c>
      <c r="E554" s="73"/>
      <c r="F554" s="74" t="str">
        <f t="array" ref="F554">XLOOKUP(B554, MachineCategory!B:B, MachineCategory!A:A, "", 0, 1)
</f>
        <v>b1934f8d-99cf-48d2-91a8-d15669c293e0</v>
      </c>
      <c r="G554" s="74" t="str">
        <f t="array" ref="G554">XLOOKUP(C554, MachineCategory!B:B, MachineCategory!A:A, "", 0, 1)
</f>
        <v>83ed8ab4-5695-4031-b938-1ebde8650460</v>
      </c>
      <c r="H554" s="6"/>
    </row>
    <row r="555">
      <c r="A555" s="73" t="s">
        <v>599</v>
      </c>
      <c r="B555" s="73">
        <v>8126.0</v>
      </c>
      <c r="C555" s="73">
        <v>8131.0</v>
      </c>
      <c r="D555" s="73">
        <v>4.0</v>
      </c>
      <c r="E555" s="73"/>
      <c r="F555" s="74" t="str">
        <f t="array" ref="F555">XLOOKUP(B555, MachineCategory!B:B, MachineCategory!A:A, "", 0, 1)
</f>
        <v>b1934f8d-99cf-48d2-91a8-d15669c293e0</v>
      </c>
      <c r="G555" s="74" t="str">
        <f t="array" ref="G555">XLOOKUP(C555, MachineCategory!B:B, MachineCategory!A:A, "", 0, 1)
</f>
        <v>ecaa807a-6da2-48c5-abaa-37e49b849d87</v>
      </c>
      <c r="H555" s="6"/>
    </row>
    <row r="556">
      <c r="A556" s="73" t="s">
        <v>599</v>
      </c>
      <c r="B556" s="73">
        <v>8126.0</v>
      </c>
      <c r="C556" s="73">
        <v>8133.0</v>
      </c>
      <c r="D556" s="73">
        <v>5.0</v>
      </c>
      <c r="E556" s="73"/>
      <c r="F556" s="74" t="str">
        <f t="array" ref="F556">XLOOKUP(B556, MachineCategory!B:B, MachineCategory!A:A, "", 0, 1)
</f>
        <v>b1934f8d-99cf-48d2-91a8-d15669c293e0</v>
      </c>
      <c r="G556" s="74" t="str">
        <f t="array" ref="G556">XLOOKUP(C556, MachineCategory!B:B, MachineCategory!A:A, "", 0, 1)
</f>
        <v>acf49a83-7c76-4577-a2b6-18cdafd7291e</v>
      </c>
      <c r="H556" s="6"/>
    </row>
    <row r="557">
      <c r="A557" s="73" t="s">
        <v>599</v>
      </c>
      <c r="B557" s="73">
        <v>8126.0</v>
      </c>
      <c r="C557" s="73">
        <v>8124.0</v>
      </c>
      <c r="D557" s="73">
        <v>6.0</v>
      </c>
      <c r="E557" s="73"/>
      <c r="F557" s="74" t="str">
        <f t="array" ref="F557">XLOOKUP(B557, MachineCategory!B:B, MachineCategory!A:A, "", 0, 1)
</f>
        <v>b1934f8d-99cf-48d2-91a8-d15669c293e0</v>
      </c>
      <c r="G557" s="74" t="str">
        <f t="array" ref="G557">XLOOKUP(C557, MachineCategory!B:B, MachineCategory!A:A, "", 0, 1)
</f>
        <v>a79703ca-8e39-4170-be14-7057cf692cbc</v>
      </c>
      <c r="H557" s="6"/>
    </row>
    <row r="558">
      <c r="A558" s="73" t="s">
        <v>599</v>
      </c>
      <c r="B558" s="73">
        <v>8126.0</v>
      </c>
      <c r="C558" s="73">
        <v>8130.0</v>
      </c>
      <c r="D558" s="73">
        <v>7.0</v>
      </c>
      <c r="E558" s="73"/>
      <c r="F558" s="74" t="str">
        <f t="array" ref="F558">XLOOKUP(B558, MachineCategory!B:B, MachineCategory!A:A, "", 0, 1)
</f>
        <v>b1934f8d-99cf-48d2-91a8-d15669c293e0</v>
      </c>
      <c r="G558" s="74" t="str">
        <f t="array" ref="G558">XLOOKUP(C558, MachineCategory!B:B, MachineCategory!A:A, "", 0, 1)
</f>
        <v>133e579b-1ad4-4de4-9bcb-9682d9529c0e</v>
      </c>
      <c r="H558" s="6"/>
    </row>
    <row r="559">
      <c r="A559" s="73" t="s">
        <v>599</v>
      </c>
      <c r="B559" s="73">
        <v>8126.0</v>
      </c>
      <c r="C559" s="73">
        <v>8128.0</v>
      </c>
      <c r="D559" s="73">
        <v>8.0</v>
      </c>
      <c r="E559" s="73"/>
      <c r="F559" s="74" t="str">
        <f t="array" ref="F559">XLOOKUP(B559, MachineCategory!B:B, MachineCategory!A:A, "", 0, 1)
</f>
        <v>b1934f8d-99cf-48d2-91a8-d15669c293e0</v>
      </c>
      <c r="G559" s="74" t="str">
        <f t="array" ref="G559">XLOOKUP(C559, MachineCategory!B:B, MachineCategory!A:A, "", 0, 1)
</f>
        <v>1c0b87d5-c90d-4cd3-b906-67ed8d416851</v>
      </c>
      <c r="H559" s="6"/>
    </row>
    <row r="560">
      <c r="A560" s="73" t="s">
        <v>599</v>
      </c>
      <c r="B560" s="73">
        <v>8126.0</v>
      </c>
      <c r="C560" s="73">
        <v>8129.0</v>
      </c>
      <c r="D560" s="73">
        <v>9.0</v>
      </c>
      <c r="E560" s="73"/>
      <c r="F560" s="74" t="str">
        <f t="array" ref="F560">XLOOKUP(B560, MachineCategory!B:B, MachineCategory!A:A, "", 0, 1)
</f>
        <v>b1934f8d-99cf-48d2-91a8-d15669c293e0</v>
      </c>
      <c r="G560" s="74" t="str">
        <f t="array" ref="G560">XLOOKUP(C560, MachineCategory!B:B, MachineCategory!A:A, "", 0, 1)
</f>
        <v>04ec9f58-1e85-4435-bc2a-d935a860cf32</v>
      </c>
      <c r="H560" s="6"/>
    </row>
    <row r="561">
      <c r="A561" s="73" t="s">
        <v>599</v>
      </c>
      <c r="B561" s="73">
        <v>8126.0</v>
      </c>
      <c r="C561" s="73">
        <v>8134.0</v>
      </c>
      <c r="D561" s="73">
        <v>10.0</v>
      </c>
      <c r="E561" s="73"/>
      <c r="F561" s="74" t="str">
        <f t="array" ref="F561">XLOOKUP(B561, MachineCategory!B:B, MachineCategory!A:A, "", 0, 1)
</f>
        <v>b1934f8d-99cf-48d2-91a8-d15669c293e0</v>
      </c>
      <c r="G561" s="74" t="str">
        <f t="array" ref="G561">XLOOKUP(C561, MachineCategory!B:B, MachineCategory!A:A, "", 0, 1)
</f>
        <v>1595fde3-5e55-476a-9599-eb372ddcdc21</v>
      </c>
      <c r="H561" s="6"/>
    </row>
    <row r="562">
      <c r="A562" s="73" t="s">
        <v>599</v>
      </c>
      <c r="B562" s="73">
        <v>8126.0</v>
      </c>
      <c r="C562" s="73">
        <v>8135.0</v>
      </c>
      <c r="D562" s="73">
        <v>11.0</v>
      </c>
      <c r="E562" s="73"/>
      <c r="F562" s="74" t="str">
        <f t="array" ref="F562">XLOOKUP(B562, MachineCategory!B:B, MachineCategory!A:A, "", 0, 1)
</f>
        <v>b1934f8d-99cf-48d2-91a8-d15669c293e0</v>
      </c>
      <c r="G562" s="74" t="str">
        <f t="array" ref="G562">XLOOKUP(C562, MachineCategory!B:B, MachineCategory!A:A, "", 0, 1)
</f>
        <v>2013c109-9f88-49bb-a54b-7aa955d6537f</v>
      </c>
      <c r="H562" s="6"/>
    </row>
    <row r="563">
      <c r="A563" s="73" t="s">
        <v>599</v>
      </c>
      <c r="B563" s="73">
        <v>8126.0</v>
      </c>
      <c r="C563" s="73">
        <v>8138.0</v>
      </c>
      <c r="D563" s="73">
        <v>12.0</v>
      </c>
      <c r="E563" s="73"/>
      <c r="F563" s="74" t="str">
        <f t="array" ref="F563">XLOOKUP(B563, MachineCategory!B:B, MachineCategory!A:A, "", 0, 1)
</f>
        <v>b1934f8d-99cf-48d2-91a8-d15669c293e0</v>
      </c>
      <c r="G563" s="74" t="str">
        <f t="array" ref="G563">XLOOKUP(C563, MachineCategory!B:B, MachineCategory!A:A, "", 0, 1)
</f>
        <v>4df94c25-b269-45f7-89d1-c581919f2db9</v>
      </c>
      <c r="H563" s="6"/>
    </row>
    <row r="564">
      <c r="A564" s="73" t="s">
        <v>599</v>
      </c>
      <c r="B564" s="73">
        <v>8126.0</v>
      </c>
      <c r="C564" s="73">
        <v>8137.0</v>
      </c>
      <c r="D564" s="73">
        <v>13.0</v>
      </c>
      <c r="E564" s="73"/>
      <c r="F564" s="74" t="str">
        <f t="array" ref="F564">XLOOKUP(B564, MachineCategory!B:B, MachineCategory!A:A, "", 0, 1)
</f>
        <v>b1934f8d-99cf-48d2-91a8-d15669c293e0</v>
      </c>
      <c r="G564" s="74" t="str">
        <f t="array" ref="G564">XLOOKUP(C564, MachineCategory!B:B, MachineCategory!A:A, "", 0, 1)
</f>
        <v>9ad9d415-1201-4d9d-b34a-3bf5e192fe37</v>
      </c>
      <c r="H564" s="6"/>
    </row>
    <row r="565">
      <c r="A565" s="73" t="s">
        <v>599</v>
      </c>
      <c r="B565" s="73">
        <v>8126.0</v>
      </c>
      <c r="C565" s="73">
        <v>8136.0</v>
      </c>
      <c r="D565" s="73">
        <v>14.0</v>
      </c>
      <c r="E565" s="73"/>
      <c r="F565" s="74" t="str">
        <f t="array" ref="F565">XLOOKUP(B565, MachineCategory!B:B, MachineCategory!A:A, "", 0, 1)
</f>
        <v>b1934f8d-99cf-48d2-91a8-d15669c293e0</v>
      </c>
      <c r="G565" s="74" t="str">
        <f t="array" ref="G565">XLOOKUP(C565, MachineCategory!B:B, MachineCategory!A:A, "", 0, 1)
</f>
        <v>a902cb9a-de5c-4c29-b46f-a1f84b844d43</v>
      </c>
      <c r="H565" s="6"/>
    </row>
    <row r="566">
      <c r="A566" s="73" t="s">
        <v>599</v>
      </c>
      <c r="B566" s="73">
        <v>8126.0</v>
      </c>
      <c r="C566" s="73">
        <v>8139.0</v>
      </c>
      <c r="D566" s="73">
        <v>15.0</v>
      </c>
      <c r="E566" s="73"/>
      <c r="F566" s="74" t="str">
        <f t="array" ref="F566">XLOOKUP(B566, MachineCategory!B:B, MachineCategory!A:A, "", 0, 1)
</f>
        <v>b1934f8d-99cf-48d2-91a8-d15669c293e0</v>
      </c>
      <c r="G566" s="74" t="str">
        <f t="array" ref="G566">XLOOKUP(C566, MachineCategory!B:B, MachineCategory!A:A, "", 0, 1)
</f>
        <v>ad4439bb-ad1e-4b8e-9331-4d4b84295fbd</v>
      </c>
      <c r="H566" s="6"/>
    </row>
    <row r="567">
      <c r="A567" s="73" t="s">
        <v>599</v>
      </c>
      <c r="B567" s="73">
        <v>8126.0</v>
      </c>
      <c r="C567" s="73">
        <v>8140.0</v>
      </c>
      <c r="D567" s="73">
        <v>16.0</v>
      </c>
      <c r="E567" s="73"/>
      <c r="F567" s="74" t="str">
        <f t="array" ref="F567">XLOOKUP(B567, MachineCategory!B:B, MachineCategory!A:A, "", 0, 1)
</f>
        <v>b1934f8d-99cf-48d2-91a8-d15669c293e0</v>
      </c>
      <c r="G567" s="74" t="str">
        <f t="array" ref="G567">XLOOKUP(C567, MachineCategory!B:B, MachineCategory!A:A, "", 0, 1)
</f>
        <v>1812edc2-2c5c-4489-b185-9fe85dba1c6a</v>
      </c>
      <c r="H567" s="6"/>
    </row>
    <row r="568">
      <c r="A568" s="73" t="s">
        <v>599</v>
      </c>
      <c r="B568" s="73">
        <v>8126.0</v>
      </c>
      <c r="C568" s="73">
        <v>8141.0</v>
      </c>
      <c r="D568" s="73">
        <v>17.0</v>
      </c>
      <c r="E568" s="73"/>
      <c r="F568" s="74" t="str">
        <f t="array" ref="F568">XLOOKUP(B568, MachineCategory!B:B, MachineCategory!A:A, "", 0, 1)
</f>
        <v>b1934f8d-99cf-48d2-91a8-d15669c293e0</v>
      </c>
      <c r="G568" s="74" t="str">
        <f t="array" ref="G568">XLOOKUP(C568, MachineCategory!B:B, MachineCategory!A:A, "", 0, 1)
</f>
        <v>7f156dad-2a83-4b3a-9b35-b8c7cf788c64</v>
      </c>
      <c r="H568" s="6"/>
    </row>
    <row r="569">
      <c r="A569" s="73" t="s">
        <v>599</v>
      </c>
      <c r="B569" s="73">
        <v>8126.0</v>
      </c>
      <c r="C569" s="73">
        <v>8142.0</v>
      </c>
      <c r="D569" s="73">
        <v>18.0</v>
      </c>
      <c r="E569" s="73"/>
      <c r="F569" s="74" t="str">
        <f t="array" ref="F569">XLOOKUP(B569, MachineCategory!B:B, MachineCategory!A:A, "", 0, 1)
</f>
        <v>b1934f8d-99cf-48d2-91a8-d15669c293e0</v>
      </c>
      <c r="G569" s="74" t="str">
        <f t="array" ref="G569">XLOOKUP(C569, MachineCategory!B:B, MachineCategory!A:A, "", 0, 1)
</f>
        <v>73a2249c-24cf-4111-8ee2-573d97387f2c</v>
      </c>
      <c r="H569" s="6"/>
    </row>
    <row r="570">
      <c r="A570" s="73" t="s">
        <v>599</v>
      </c>
      <c r="B570" s="73">
        <v>8126.0</v>
      </c>
      <c r="C570" s="73">
        <v>8143.0</v>
      </c>
      <c r="D570" s="73">
        <v>19.0</v>
      </c>
      <c r="E570" s="73"/>
      <c r="F570" s="74" t="str">
        <f t="array" ref="F570">XLOOKUP(B570, MachineCategory!B:B, MachineCategory!A:A, "", 0, 1)
</f>
        <v>b1934f8d-99cf-48d2-91a8-d15669c293e0</v>
      </c>
      <c r="G570" s="74" t="str">
        <f t="array" ref="G570">XLOOKUP(C570, MachineCategory!B:B, MachineCategory!A:A, "", 0, 1)
</f>
        <v>40f7d539-2e7f-4dbd-9a3f-05bb164f8067</v>
      </c>
      <c r="H570" s="6"/>
    </row>
    <row r="571">
      <c r="A571" s="73" t="s">
        <v>599</v>
      </c>
      <c r="B571" s="73">
        <v>8126.0</v>
      </c>
      <c r="C571" s="73">
        <v>8144.0</v>
      </c>
      <c r="D571" s="73">
        <v>20.0</v>
      </c>
      <c r="E571" s="73"/>
      <c r="F571" s="74" t="str">
        <f t="array" ref="F571">XLOOKUP(B571, MachineCategory!B:B, MachineCategory!A:A, "", 0, 1)
</f>
        <v>b1934f8d-99cf-48d2-91a8-d15669c293e0</v>
      </c>
      <c r="G571" s="74" t="str">
        <f t="array" ref="G571">XLOOKUP(C571, MachineCategory!B:B, MachineCategory!A:A, "", 0, 1)
</f>
        <v>d0bdb222-3522-4f39-8d12-d7f43d780892</v>
      </c>
      <c r="H571" s="6"/>
    </row>
    <row r="572">
      <c r="A572" s="73" t="s">
        <v>599</v>
      </c>
      <c r="B572" s="73">
        <v>8126.0</v>
      </c>
      <c r="C572" s="73">
        <v>8145.0</v>
      </c>
      <c r="D572" s="73">
        <v>21.0</v>
      </c>
      <c r="E572" s="73"/>
      <c r="F572" s="74" t="str">
        <f t="array" ref="F572">XLOOKUP(B572, MachineCategory!B:B, MachineCategory!A:A, "", 0, 1)
</f>
        <v>b1934f8d-99cf-48d2-91a8-d15669c293e0</v>
      </c>
      <c r="G572" s="74" t="str">
        <f t="array" ref="G572">XLOOKUP(C572, MachineCategory!B:B, MachineCategory!A:A, "", 0, 1)
</f>
        <v>791cd8e5-f67a-469b-aa9b-b60a1a1f5855</v>
      </c>
      <c r="H572" s="6"/>
    </row>
    <row r="573">
      <c r="A573" s="73" t="s">
        <v>599</v>
      </c>
      <c r="B573" s="73">
        <v>8126.0</v>
      </c>
      <c r="C573" s="73">
        <v>8146.0</v>
      </c>
      <c r="D573" s="73">
        <v>22.0</v>
      </c>
      <c r="E573" s="73"/>
      <c r="F573" s="74" t="str">
        <f t="array" ref="F573">XLOOKUP(B573, MachineCategory!B:B, MachineCategory!A:A, "", 0, 1)
</f>
        <v>b1934f8d-99cf-48d2-91a8-d15669c293e0</v>
      </c>
      <c r="G573" s="74" t="str">
        <f t="array" ref="G573">XLOOKUP(C573, MachineCategory!B:B, MachineCategory!A:A, "", 0, 1)
</f>
        <v>b527c05d-0ee4-4c70-b4fe-f0664ab1e56a</v>
      </c>
      <c r="H573" s="6"/>
    </row>
    <row r="574">
      <c r="A574" s="73" t="s">
        <v>599</v>
      </c>
      <c r="B574" s="73">
        <v>8127.0</v>
      </c>
      <c r="C574" s="73">
        <v>8126.0</v>
      </c>
      <c r="D574" s="73">
        <v>1.0</v>
      </c>
      <c r="E574" s="74" t="b">
        <v>1</v>
      </c>
      <c r="F574" s="74" t="str">
        <f t="array" ref="F574">XLOOKUP(B574, MachineCategory!B:B, MachineCategory!A:A, "", 0, 1)
</f>
        <v>9131e791-30aa-4293-b558-67d544342c12</v>
      </c>
      <c r="G574" s="74" t="str">
        <f t="array" ref="G574">XLOOKUP(C574, MachineCategory!B:B, MachineCategory!A:A, "", 0, 1)
</f>
        <v>b1934f8d-99cf-48d2-91a8-d15669c293e0</v>
      </c>
      <c r="H574" s="6"/>
    </row>
    <row r="575">
      <c r="A575" s="73" t="s">
        <v>599</v>
      </c>
      <c r="B575" s="73">
        <v>8127.0</v>
      </c>
      <c r="C575" s="73">
        <v>8128.0</v>
      </c>
      <c r="D575" s="73">
        <v>2.0</v>
      </c>
      <c r="E575" s="73"/>
      <c r="F575" s="74" t="str">
        <f t="array" ref="F575">XLOOKUP(B575, MachineCategory!B:B, MachineCategory!A:A, "", 0, 1)
</f>
        <v>9131e791-30aa-4293-b558-67d544342c12</v>
      </c>
      <c r="G575" s="74" t="str">
        <f t="array" ref="G575">XLOOKUP(C575, MachineCategory!B:B, MachineCategory!A:A, "", 0, 1)
</f>
        <v>1c0b87d5-c90d-4cd3-b906-67ed8d416851</v>
      </c>
      <c r="H575" s="6"/>
    </row>
    <row r="576">
      <c r="A576" s="73" t="s">
        <v>599</v>
      </c>
      <c r="B576" s="73">
        <v>8127.0</v>
      </c>
      <c r="C576" s="73">
        <v>8133.0</v>
      </c>
      <c r="D576" s="73">
        <v>3.0</v>
      </c>
      <c r="E576" s="73"/>
      <c r="F576" s="74" t="str">
        <f t="array" ref="F576">XLOOKUP(B576, MachineCategory!B:B, MachineCategory!A:A, "", 0, 1)
</f>
        <v>9131e791-30aa-4293-b558-67d544342c12</v>
      </c>
      <c r="G576" s="74" t="str">
        <f t="array" ref="G576">XLOOKUP(C576, MachineCategory!B:B, MachineCategory!A:A, "", 0, 1)
</f>
        <v>acf49a83-7c76-4577-a2b6-18cdafd7291e</v>
      </c>
      <c r="H576" s="6"/>
    </row>
    <row r="577">
      <c r="A577" s="73" t="s">
        <v>599</v>
      </c>
      <c r="B577" s="73">
        <v>8127.0</v>
      </c>
      <c r="C577" s="73">
        <v>8132.0</v>
      </c>
      <c r="D577" s="73">
        <v>4.0</v>
      </c>
      <c r="E577" s="73"/>
      <c r="F577" s="74" t="str">
        <f t="array" ref="F577">XLOOKUP(B577, MachineCategory!B:B, MachineCategory!A:A, "", 0, 1)
</f>
        <v>9131e791-30aa-4293-b558-67d544342c12</v>
      </c>
      <c r="G577" s="74" t="str">
        <f t="array" ref="G577">XLOOKUP(C577, MachineCategory!B:B, MachineCategory!A:A, "", 0, 1)
</f>
        <v>83ed8ab4-5695-4031-b938-1ebde8650460</v>
      </c>
      <c r="H577" s="6"/>
    </row>
    <row r="578">
      <c r="A578" s="73" t="s">
        <v>599</v>
      </c>
      <c r="B578" s="73">
        <v>8127.0</v>
      </c>
      <c r="C578" s="73">
        <v>8134.0</v>
      </c>
      <c r="D578" s="73">
        <v>5.0</v>
      </c>
      <c r="E578" s="73"/>
      <c r="F578" s="74" t="str">
        <f t="array" ref="F578">XLOOKUP(B578, MachineCategory!B:B, MachineCategory!A:A, "", 0, 1)
</f>
        <v>9131e791-30aa-4293-b558-67d544342c12</v>
      </c>
      <c r="G578" s="74" t="str">
        <f t="array" ref="G578">XLOOKUP(C578, MachineCategory!B:B, MachineCategory!A:A, "", 0, 1)
</f>
        <v>1595fde3-5e55-476a-9599-eb372ddcdc21</v>
      </c>
      <c r="H578" s="6"/>
    </row>
    <row r="579">
      <c r="A579" s="73" t="s">
        <v>599</v>
      </c>
      <c r="B579" s="73">
        <v>8127.0</v>
      </c>
      <c r="C579" s="73">
        <v>8129.0</v>
      </c>
      <c r="D579" s="73">
        <v>6.0</v>
      </c>
      <c r="E579" s="73"/>
      <c r="F579" s="74" t="str">
        <f t="array" ref="F579">XLOOKUP(B579, MachineCategory!B:B, MachineCategory!A:A, "", 0, 1)
</f>
        <v>9131e791-30aa-4293-b558-67d544342c12</v>
      </c>
      <c r="G579" s="74" t="str">
        <f t="array" ref="G579">XLOOKUP(C579, MachineCategory!B:B, MachineCategory!A:A, "", 0, 1)
</f>
        <v>04ec9f58-1e85-4435-bc2a-d935a860cf32</v>
      </c>
      <c r="H579" s="6"/>
    </row>
    <row r="580">
      <c r="A580" s="73" t="s">
        <v>599</v>
      </c>
      <c r="B580" s="73">
        <v>8127.0</v>
      </c>
      <c r="C580" s="73">
        <v>8135.0</v>
      </c>
      <c r="D580" s="73">
        <v>7.0</v>
      </c>
      <c r="E580" s="73"/>
      <c r="F580" s="74" t="str">
        <f t="array" ref="F580">XLOOKUP(B580, MachineCategory!B:B, MachineCategory!A:A, "", 0, 1)
</f>
        <v>9131e791-30aa-4293-b558-67d544342c12</v>
      </c>
      <c r="G580" s="74" t="str">
        <f t="array" ref="G580">XLOOKUP(C580, MachineCategory!B:B, MachineCategory!A:A, "", 0, 1)
</f>
        <v>2013c109-9f88-49bb-a54b-7aa955d6537f</v>
      </c>
      <c r="H580" s="6"/>
    </row>
    <row r="581">
      <c r="A581" s="73" t="s">
        <v>599</v>
      </c>
      <c r="B581" s="73">
        <v>8127.0</v>
      </c>
      <c r="C581" s="73">
        <v>8125.0</v>
      </c>
      <c r="D581" s="73">
        <v>8.0</v>
      </c>
      <c r="E581" s="73"/>
      <c r="F581" s="74" t="str">
        <f t="array" ref="F581">XLOOKUP(B581, MachineCategory!B:B, MachineCategory!A:A, "", 0, 1)
</f>
        <v>9131e791-30aa-4293-b558-67d544342c12</v>
      </c>
      <c r="G581" s="74" t="str">
        <f t="array" ref="G581">XLOOKUP(C581, MachineCategory!B:B, MachineCategory!A:A, "", 0, 1)
</f>
        <v>75da7083-e514-4135-aec2-49595943c0b9</v>
      </c>
      <c r="H581" s="6"/>
    </row>
    <row r="582">
      <c r="A582" s="73" t="s">
        <v>599</v>
      </c>
      <c r="B582" s="73">
        <v>8127.0</v>
      </c>
      <c r="C582" s="73">
        <v>8124.0</v>
      </c>
      <c r="D582" s="73">
        <v>9.0</v>
      </c>
      <c r="E582" s="73"/>
      <c r="F582" s="74" t="str">
        <f t="array" ref="F582">XLOOKUP(B582, MachineCategory!B:B, MachineCategory!A:A, "", 0, 1)
</f>
        <v>9131e791-30aa-4293-b558-67d544342c12</v>
      </c>
      <c r="G582" s="74" t="str">
        <f t="array" ref="G582">XLOOKUP(C582, MachineCategory!B:B, MachineCategory!A:A, "", 0, 1)
</f>
        <v>a79703ca-8e39-4170-be14-7057cf692cbc</v>
      </c>
      <c r="H582" s="6"/>
    </row>
    <row r="583">
      <c r="A583" s="73" t="s">
        <v>599</v>
      </c>
      <c r="B583" s="73">
        <v>8127.0</v>
      </c>
      <c r="C583" s="73">
        <v>8131.0</v>
      </c>
      <c r="D583" s="73">
        <v>10.0</v>
      </c>
      <c r="E583" s="73"/>
      <c r="F583" s="74" t="str">
        <f t="array" ref="F583">XLOOKUP(B583, MachineCategory!B:B, MachineCategory!A:A, "", 0, 1)
</f>
        <v>9131e791-30aa-4293-b558-67d544342c12</v>
      </c>
      <c r="G583" s="74" t="str">
        <f t="array" ref="G583">XLOOKUP(C583, MachineCategory!B:B, MachineCategory!A:A, "", 0, 1)
</f>
        <v>ecaa807a-6da2-48c5-abaa-37e49b849d87</v>
      </c>
      <c r="H583" s="6"/>
    </row>
    <row r="584">
      <c r="A584" s="73" t="s">
        <v>599</v>
      </c>
      <c r="B584" s="73">
        <v>8127.0</v>
      </c>
      <c r="C584" s="73">
        <v>8130.0</v>
      </c>
      <c r="D584" s="73">
        <v>11.0</v>
      </c>
      <c r="E584" s="73"/>
      <c r="F584" s="74" t="str">
        <f t="array" ref="F584">XLOOKUP(B584, MachineCategory!B:B, MachineCategory!A:A, "", 0, 1)
</f>
        <v>9131e791-30aa-4293-b558-67d544342c12</v>
      </c>
      <c r="G584" s="74" t="str">
        <f t="array" ref="G584">XLOOKUP(C584, MachineCategory!B:B, MachineCategory!A:A, "", 0, 1)
</f>
        <v>133e579b-1ad4-4de4-9bcb-9682d9529c0e</v>
      </c>
      <c r="H584" s="6"/>
    </row>
    <row r="585">
      <c r="A585" s="73" t="s">
        <v>599</v>
      </c>
      <c r="B585" s="73">
        <v>8127.0</v>
      </c>
      <c r="C585" s="73">
        <v>8142.0</v>
      </c>
      <c r="D585" s="73">
        <v>12.0</v>
      </c>
      <c r="E585" s="73"/>
      <c r="F585" s="74" t="str">
        <f t="array" ref="F585">XLOOKUP(B585, MachineCategory!B:B, MachineCategory!A:A, "", 0, 1)
</f>
        <v>9131e791-30aa-4293-b558-67d544342c12</v>
      </c>
      <c r="G585" s="74" t="str">
        <f t="array" ref="G585">XLOOKUP(C585, MachineCategory!B:B, MachineCategory!A:A, "", 0, 1)
</f>
        <v>73a2249c-24cf-4111-8ee2-573d97387f2c</v>
      </c>
      <c r="H585" s="6"/>
    </row>
    <row r="586">
      <c r="A586" s="73" t="s">
        <v>599</v>
      </c>
      <c r="B586" s="73">
        <v>8127.0</v>
      </c>
      <c r="C586" s="73">
        <v>8143.0</v>
      </c>
      <c r="D586" s="73">
        <v>13.0</v>
      </c>
      <c r="E586" s="73"/>
      <c r="F586" s="74" t="str">
        <f t="array" ref="F586">XLOOKUP(B586, MachineCategory!B:B, MachineCategory!A:A, "", 0, 1)
</f>
        <v>9131e791-30aa-4293-b558-67d544342c12</v>
      </c>
      <c r="G586" s="74" t="str">
        <f t="array" ref="G586">XLOOKUP(C586, MachineCategory!B:B, MachineCategory!A:A, "", 0, 1)
</f>
        <v>40f7d539-2e7f-4dbd-9a3f-05bb164f8067</v>
      </c>
      <c r="H586" s="6"/>
    </row>
    <row r="587">
      <c r="A587" s="73" t="s">
        <v>599</v>
      </c>
      <c r="B587" s="73">
        <v>8127.0</v>
      </c>
      <c r="C587" s="73">
        <v>8139.0</v>
      </c>
      <c r="D587" s="73">
        <v>14.0</v>
      </c>
      <c r="E587" s="73"/>
      <c r="F587" s="74" t="str">
        <f t="array" ref="F587">XLOOKUP(B587, MachineCategory!B:B, MachineCategory!A:A, "", 0, 1)
</f>
        <v>9131e791-30aa-4293-b558-67d544342c12</v>
      </c>
      <c r="G587" s="74" t="str">
        <f t="array" ref="G587">XLOOKUP(C587, MachineCategory!B:B, MachineCategory!A:A, "", 0, 1)
</f>
        <v>ad4439bb-ad1e-4b8e-9331-4d4b84295fbd</v>
      </c>
      <c r="H587" s="6"/>
    </row>
    <row r="588">
      <c r="A588" s="73" t="s">
        <v>599</v>
      </c>
      <c r="B588" s="73">
        <v>8127.0</v>
      </c>
      <c r="C588" s="73">
        <v>8138.0</v>
      </c>
      <c r="D588" s="73">
        <v>15.0</v>
      </c>
      <c r="E588" s="73"/>
      <c r="F588" s="74" t="str">
        <f t="array" ref="F588">XLOOKUP(B588, MachineCategory!B:B, MachineCategory!A:A, "", 0, 1)
</f>
        <v>9131e791-30aa-4293-b558-67d544342c12</v>
      </c>
      <c r="G588" s="74" t="str">
        <f t="array" ref="G588">XLOOKUP(C588, MachineCategory!B:B, MachineCategory!A:A, "", 0, 1)
</f>
        <v>4df94c25-b269-45f7-89d1-c581919f2db9</v>
      </c>
      <c r="H588" s="6"/>
    </row>
    <row r="589">
      <c r="A589" s="73" t="s">
        <v>599</v>
      </c>
      <c r="B589" s="73">
        <v>8127.0</v>
      </c>
      <c r="C589" s="73">
        <v>8137.0</v>
      </c>
      <c r="D589" s="73">
        <v>16.0</v>
      </c>
      <c r="E589" s="73"/>
      <c r="F589" s="74" t="str">
        <f t="array" ref="F589">XLOOKUP(B589, MachineCategory!B:B, MachineCategory!A:A, "", 0, 1)
</f>
        <v>9131e791-30aa-4293-b558-67d544342c12</v>
      </c>
      <c r="G589" s="74" t="str">
        <f t="array" ref="G589">XLOOKUP(C589, MachineCategory!B:B, MachineCategory!A:A, "", 0, 1)
</f>
        <v>9ad9d415-1201-4d9d-b34a-3bf5e192fe37</v>
      </c>
      <c r="H589" s="6"/>
    </row>
    <row r="590">
      <c r="A590" s="73" t="s">
        <v>599</v>
      </c>
      <c r="B590" s="73">
        <v>8127.0</v>
      </c>
      <c r="C590" s="73">
        <v>8140.0</v>
      </c>
      <c r="D590" s="73">
        <v>17.0</v>
      </c>
      <c r="E590" s="73"/>
      <c r="F590" s="74" t="str">
        <f t="array" ref="F590">XLOOKUP(B590, MachineCategory!B:B, MachineCategory!A:A, "", 0, 1)
</f>
        <v>9131e791-30aa-4293-b558-67d544342c12</v>
      </c>
      <c r="G590" s="74" t="str">
        <f t="array" ref="G590">XLOOKUP(C590, MachineCategory!B:B, MachineCategory!A:A, "", 0, 1)
</f>
        <v>1812edc2-2c5c-4489-b185-9fe85dba1c6a</v>
      </c>
      <c r="H590" s="6"/>
    </row>
    <row r="591">
      <c r="A591" s="73" t="s">
        <v>599</v>
      </c>
      <c r="B591" s="73">
        <v>8127.0</v>
      </c>
      <c r="C591" s="73">
        <v>8141.0</v>
      </c>
      <c r="D591" s="73">
        <v>18.0</v>
      </c>
      <c r="E591" s="73"/>
      <c r="F591" s="74" t="str">
        <f t="array" ref="F591">XLOOKUP(B591, MachineCategory!B:B, MachineCategory!A:A, "", 0, 1)
</f>
        <v>9131e791-30aa-4293-b558-67d544342c12</v>
      </c>
      <c r="G591" s="74" t="str">
        <f t="array" ref="G591">XLOOKUP(C591, MachineCategory!B:B, MachineCategory!A:A, "", 0, 1)
</f>
        <v>7f156dad-2a83-4b3a-9b35-b8c7cf788c64</v>
      </c>
      <c r="H591" s="6"/>
    </row>
    <row r="592">
      <c r="A592" s="73" t="s">
        <v>599</v>
      </c>
      <c r="B592" s="73">
        <v>8127.0</v>
      </c>
      <c r="C592" s="73">
        <v>8136.0</v>
      </c>
      <c r="D592" s="73">
        <v>19.0</v>
      </c>
      <c r="E592" s="73"/>
      <c r="F592" s="74" t="str">
        <f t="array" ref="F592">XLOOKUP(B592, MachineCategory!B:B, MachineCategory!A:A, "", 0, 1)
</f>
        <v>9131e791-30aa-4293-b558-67d544342c12</v>
      </c>
      <c r="G592" s="74" t="str">
        <f t="array" ref="G592">XLOOKUP(C592, MachineCategory!B:B, MachineCategory!A:A, "", 0, 1)
</f>
        <v>a902cb9a-de5c-4c29-b46f-a1f84b844d43</v>
      </c>
      <c r="H592" s="6"/>
    </row>
    <row r="593">
      <c r="A593" s="73" t="s">
        <v>599</v>
      </c>
      <c r="B593" s="73">
        <v>8127.0</v>
      </c>
      <c r="C593" s="73">
        <v>8144.0</v>
      </c>
      <c r="D593" s="73">
        <v>20.0</v>
      </c>
      <c r="E593" s="73"/>
      <c r="F593" s="74" t="str">
        <f t="array" ref="F593">XLOOKUP(B593, MachineCategory!B:B, MachineCategory!A:A, "", 0, 1)
</f>
        <v>9131e791-30aa-4293-b558-67d544342c12</v>
      </c>
      <c r="G593" s="74" t="str">
        <f t="array" ref="G593">XLOOKUP(C593, MachineCategory!B:B, MachineCategory!A:A, "", 0, 1)
</f>
        <v>d0bdb222-3522-4f39-8d12-d7f43d780892</v>
      </c>
      <c r="H593" s="6"/>
    </row>
    <row r="594">
      <c r="A594" s="73" t="s">
        <v>599</v>
      </c>
      <c r="B594" s="73">
        <v>8127.0</v>
      </c>
      <c r="C594" s="73">
        <v>8145.0</v>
      </c>
      <c r="D594" s="73">
        <v>21.0</v>
      </c>
      <c r="E594" s="73"/>
      <c r="F594" s="74" t="str">
        <f t="array" ref="F594">XLOOKUP(B594, MachineCategory!B:B, MachineCategory!A:A, "", 0, 1)
</f>
        <v>9131e791-30aa-4293-b558-67d544342c12</v>
      </c>
      <c r="G594" s="74" t="str">
        <f t="array" ref="G594">XLOOKUP(C594, MachineCategory!B:B, MachineCategory!A:A, "", 0, 1)
</f>
        <v>791cd8e5-f67a-469b-aa9b-b60a1a1f5855</v>
      </c>
      <c r="H594" s="6"/>
    </row>
    <row r="595">
      <c r="A595" s="73" t="s">
        <v>599</v>
      </c>
      <c r="B595" s="73">
        <v>8127.0</v>
      </c>
      <c r="C595" s="73">
        <v>8146.0</v>
      </c>
      <c r="D595" s="73">
        <v>22.0</v>
      </c>
      <c r="E595" s="73"/>
      <c r="F595" s="74" t="str">
        <f t="array" ref="F595">XLOOKUP(B595, MachineCategory!B:B, MachineCategory!A:A, "", 0, 1)
</f>
        <v>9131e791-30aa-4293-b558-67d544342c12</v>
      </c>
      <c r="G595" s="74" t="str">
        <f t="array" ref="G595">XLOOKUP(C595, MachineCategory!B:B, MachineCategory!A:A, "", 0, 1)
</f>
        <v>b527c05d-0ee4-4c70-b4fe-f0664ab1e56a</v>
      </c>
      <c r="H595" s="6"/>
    </row>
    <row r="596">
      <c r="A596" s="73" t="s">
        <v>599</v>
      </c>
      <c r="B596" s="73">
        <v>8128.0</v>
      </c>
      <c r="C596" s="73">
        <v>8129.0</v>
      </c>
      <c r="D596" s="73">
        <v>1.0</v>
      </c>
      <c r="E596" s="74" t="b">
        <v>1</v>
      </c>
      <c r="F596" s="74" t="str">
        <f t="array" ref="F596">XLOOKUP(B596, MachineCategory!B:B, MachineCategory!A:A, "", 0, 1)
</f>
        <v>1c0b87d5-c90d-4cd3-b906-67ed8d416851</v>
      </c>
      <c r="G596" s="74" t="str">
        <f t="array" ref="G596">XLOOKUP(C596, MachineCategory!B:B, MachineCategory!A:A, "", 0, 1)
</f>
        <v>04ec9f58-1e85-4435-bc2a-d935a860cf32</v>
      </c>
      <c r="H596" s="6"/>
    </row>
    <row r="597">
      <c r="A597" s="73" t="s">
        <v>599</v>
      </c>
      <c r="B597" s="73">
        <v>8128.0</v>
      </c>
      <c r="C597" s="73">
        <v>8127.0</v>
      </c>
      <c r="D597" s="73">
        <v>2.0</v>
      </c>
      <c r="E597" s="73"/>
      <c r="F597" s="74" t="str">
        <f t="array" ref="F597">XLOOKUP(B597, MachineCategory!B:B, MachineCategory!A:A, "", 0, 1)
</f>
        <v>1c0b87d5-c90d-4cd3-b906-67ed8d416851</v>
      </c>
      <c r="G597" s="74" t="str">
        <f t="array" ref="G597">XLOOKUP(C597, MachineCategory!B:B, MachineCategory!A:A, "", 0, 1)
</f>
        <v>9131e791-30aa-4293-b558-67d544342c12</v>
      </c>
      <c r="H597" s="6"/>
    </row>
    <row r="598">
      <c r="A598" s="73" t="s">
        <v>599</v>
      </c>
      <c r="B598" s="73">
        <v>8128.0</v>
      </c>
      <c r="C598" s="73">
        <v>8134.0</v>
      </c>
      <c r="D598" s="73">
        <v>3.0</v>
      </c>
      <c r="E598" s="73"/>
      <c r="F598" s="74" t="str">
        <f t="array" ref="F598">XLOOKUP(B598, MachineCategory!B:B, MachineCategory!A:A, "", 0, 1)
</f>
        <v>1c0b87d5-c90d-4cd3-b906-67ed8d416851</v>
      </c>
      <c r="G598" s="74" t="str">
        <f t="array" ref="G598">XLOOKUP(C598, MachineCategory!B:B, MachineCategory!A:A, "", 0, 1)
</f>
        <v>1595fde3-5e55-476a-9599-eb372ddcdc21</v>
      </c>
      <c r="H598" s="6"/>
    </row>
    <row r="599">
      <c r="A599" s="73" t="s">
        <v>599</v>
      </c>
      <c r="B599" s="73">
        <v>8128.0</v>
      </c>
      <c r="C599" s="73">
        <v>8135.0</v>
      </c>
      <c r="D599" s="73">
        <v>4.0</v>
      </c>
      <c r="E599" s="73"/>
      <c r="F599" s="74" t="str">
        <f t="array" ref="F599">XLOOKUP(B599, MachineCategory!B:B, MachineCategory!A:A, "", 0, 1)
</f>
        <v>1c0b87d5-c90d-4cd3-b906-67ed8d416851</v>
      </c>
      <c r="G599" s="74" t="str">
        <f t="array" ref="G599">XLOOKUP(C599, MachineCategory!B:B, MachineCategory!A:A, "", 0, 1)
</f>
        <v>2013c109-9f88-49bb-a54b-7aa955d6537f</v>
      </c>
      <c r="H599" s="6"/>
    </row>
    <row r="600">
      <c r="A600" s="73" t="s">
        <v>599</v>
      </c>
      <c r="B600" s="73">
        <v>8128.0</v>
      </c>
      <c r="C600" s="73">
        <v>8133.0</v>
      </c>
      <c r="D600" s="73">
        <v>5.0</v>
      </c>
      <c r="E600" s="73"/>
      <c r="F600" s="74" t="str">
        <f t="array" ref="F600">XLOOKUP(B600, MachineCategory!B:B, MachineCategory!A:A, "", 0, 1)
</f>
        <v>1c0b87d5-c90d-4cd3-b906-67ed8d416851</v>
      </c>
      <c r="G600" s="74" t="str">
        <f t="array" ref="G600">XLOOKUP(C600, MachineCategory!B:B, MachineCategory!A:A, "", 0, 1)
</f>
        <v>acf49a83-7c76-4577-a2b6-18cdafd7291e</v>
      </c>
      <c r="H600" s="6"/>
    </row>
    <row r="601">
      <c r="A601" s="73" t="s">
        <v>599</v>
      </c>
      <c r="B601" s="73">
        <v>8128.0</v>
      </c>
      <c r="C601" s="73">
        <v>8126.0</v>
      </c>
      <c r="D601" s="73">
        <v>6.0</v>
      </c>
      <c r="E601" s="73"/>
      <c r="F601" s="74" t="str">
        <f t="array" ref="F601">XLOOKUP(B601, MachineCategory!B:B, MachineCategory!A:A, "", 0, 1)
</f>
        <v>1c0b87d5-c90d-4cd3-b906-67ed8d416851</v>
      </c>
      <c r="G601" s="74" t="str">
        <f t="array" ref="G601">XLOOKUP(C601, MachineCategory!B:B, MachineCategory!A:A, "", 0, 1)
</f>
        <v>b1934f8d-99cf-48d2-91a8-d15669c293e0</v>
      </c>
      <c r="H601" s="6"/>
    </row>
    <row r="602">
      <c r="A602" s="73" t="s">
        <v>599</v>
      </c>
      <c r="B602" s="73">
        <v>8128.0</v>
      </c>
      <c r="C602" s="73">
        <v>8132.0</v>
      </c>
      <c r="D602" s="73">
        <v>7.0</v>
      </c>
      <c r="E602" s="73"/>
      <c r="F602" s="74" t="str">
        <f t="array" ref="F602">XLOOKUP(B602, MachineCategory!B:B, MachineCategory!A:A, "", 0, 1)
</f>
        <v>1c0b87d5-c90d-4cd3-b906-67ed8d416851</v>
      </c>
      <c r="G602" s="74" t="str">
        <f t="array" ref="G602">XLOOKUP(C602, MachineCategory!B:B, MachineCategory!A:A, "", 0, 1)
</f>
        <v>83ed8ab4-5695-4031-b938-1ebde8650460</v>
      </c>
      <c r="H602" s="6"/>
    </row>
    <row r="603">
      <c r="A603" s="73" t="s">
        <v>599</v>
      </c>
      <c r="B603" s="73">
        <v>8128.0</v>
      </c>
      <c r="C603" s="73">
        <v>8125.0</v>
      </c>
      <c r="D603" s="73">
        <v>8.0</v>
      </c>
      <c r="E603" s="73"/>
      <c r="F603" s="74" t="str">
        <f t="array" ref="F603">XLOOKUP(B603, MachineCategory!B:B, MachineCategory!A:A, "", 0, 1)
</f>
        <v>1c0b87d5-c90d-4cd3-b906-67ed8d416851</v>
      </c>
      <c r="G603" s="74" t="str">
        <f t="array" ref="G603">XLOOKUP(C603, MachineCategory!B:B, MachineCategory!A:A, "", 0, 1)
</f>
        <v>75da7083-e514-4135-aec2-49595943c0b9</v>
      </c>
      <c r="H603" s="6"/>
    </row>
    <row r="604">
      <c r="A604" s="73" t="s">
        <v>599</v>
      </c>
      <c r="B604" s="73">
        <v>8128.0</v>
      </c>
      <c r="C604" s="73">
        <v>8124.0</v>
      </c>
      <c r="D604" s="73">
        <v>9.0</v>
      </c>
      <c r="E604" s="73"/>
      <c r="F604" s="74" t="str">
        <f t="array" ref="F604">XLOOKUP(B604, MachineCategory!B:B, MachineCategory!A:A, "", 0, 1)
</f>
        <v>1c0b87d5-c90d-4cd3-b906-67ed8d416851</v>
      </c>
      <c r="G604" s="74" t="str">
        <f t="array" ref="G604">XLOOKUP(C604, MachineCategory!B:B, MachineCategory!A:A, "", 0, 1)
</f>
        <v>a79703ca-8e39-4170-be14-7057cf692cbc</v>
      </c>
      <c r="H604" s="6"/>
    </row>
    <row r="605">
      <c r="A605" s="73" t="s">
        <v>599</v>
      </c>
      <c r="B605" s="73">
        <v>8128.0</v>
      </c>
      <c r="C605" s="73">
        <v>8131.0</v>
      </c>
      <c r="D605" s="73">
        <v>10.0</v>
      </c>
      <c r="E605" s="73"/>
      <c r="F605" s="74" t="str">
        <f t="array" ref="F605">XLOOKUP(B605, MachineCategory!B:B, MachineCategory!A:A, "", 0, 1)
</f>
        <v>1c0b87d5-c90d-4cd3-b906-67ed8d416851</v>
      </c>
      <c r="G605" s="74" t="str">
        <f t="array" ref="G605">XLOOKUP(C605, MachineCategory!B:B, MachineCategory!A:A, "", 0, 1)
</f>
        <v>ecaa807a-6da2-48c5-abaa-37e49b849d87</v>
      </c>
      <c r="H605" s="6"/>
    </row>
    <row r="606">
      <c r="A606" s="73" t="s">
        <v>599</v>
      </c>
      <c r="B606" s="73">
        <v>8128.0</v>
      </c>
      <c r="C606" s="73">
        <v>8130.0</v>
      </c>
      <c r="D606" s="73">
        <v>11.0</v>
      </c>
      <c r="E606" s="73"/>
      <c r="F606" s="74" t="str">
        <f t="array" ref="F606">XLOOKUP(B606, MachineCategory!B:B, MachineCategory!A:A, "", 0, 1)
</f>
        <v>1c0b87d5-c90d-4cd3-b906-67ed8d416851</v>
      </c>
      <c r="G606" s="74" t="str">
        <f t="array" ref="G606">XLOOKUP(C606, MachineCategory!B:B, MachineCategory!A:A, "", 0, 1)
</f>
        <v>133e579b-1ad4-4de4-9bcb-9682d9529c0e</v>
      </c>
      <c r="H606" s="6"/>
    </row>
    <row r="607">
      <c r="A607" s="73" t="s">
        <v>599</v>
      </c>
      <c r="B607" s="73">
        <v>8128.0</v>
      </c>
      <c r="C607" s="73">
        <v>8142.0</v>
      </c>
      <c r="D607" s="73">
        <v>12.0</v>
      </c>
      <c r="E607" s="73"/>
      <c r="F607" s="74" t="str">
        <f t="array" ref="F607">XLOOKUP(B607, MachineCategory!B:B, MachineCategory!A:A, "", 0, 1)
</f>
        <v>1c0b87d5-c90d-4cd3-b906-67ed8d416851</v>
      </c>
      <c r="G607" s="74" t="str">
        <f t="array" ref="G607">XLOOKUP(C607, MachineCategory!B:B, MachineCategory!A:A, "", 0, 1)
</f>
        <v>73a2249c-24cf-4111-8ee2-573d97387f2c</v>
      </c>
      <c r="H607" s="6"/>
    </row>
    <row r="608">
      <c r="A608" s="73" t="s">
        <v>599</v>
      </c>
      <c r="B608" s="73">
        <v>8128.0</v>
      </c>
      <c r="C608" s="73">
        <v>8143.0</v>
      </c>
      <c r="D608" s="73">
        <v>13.0</v>
      </c>
      <c r="E608" s="73"/>
      <c r="F608" s="74" t="str">
        <f t="array" ref="F608">XLOOKUP(B608, MachineCategory!B:B, MachineCategory!A:A, "", 0, 1)
</f>
        <v>1c0b87d5-c90d-4cd3-b906-67ed8d416851</v>
      </c>
      <c r="G608" s="74" t="str">
        <f t="array" ref="G608">XLOOKUP(C608, MachineCategory!B:B, MachineCategory!A:A, "", 0, 1)
</f>
        <v>40f7d539-2e7f-4dbd-9a3f-05bb164f8067</v>
      </c>
      <c r="H608" s="6"/>
    </row>
    <row r="609">
      <c r="A609" s="73" t="s">
        <v>599</v>
      </c>
      <c r="B609" s="73">
        <v>8128.0</v>
      </c>
      <c r="C609" s="73">
        <v>8140.0</v>
      </c>
      <c r="D609" s="73">
        <v>14.0</v>
      </c>
      <c r="E609" s="73"/>
      <c r="F609" s="74" t="str">
        <f t="array" ref="F609">XLOOKUP(B609, MachineCategory!B:B, MachineCategory!A:A, "", 0, 1)
</f>
        <v>1c0b87d5-c90d-4cd3-b906-67ed8d416851</v>
      </c>
      <c r="G609" s="74" t="str">
        <f t="array" ref="G609">XLOOKUP(C609, MachineCategory!B:B, MachineCategory!A:A, "", 0, 1)
</f>
        <v>1812edc2-2c5c-4489-b185-9fe85dba1c6a</v>
      </c>
      <c r="H609" s="6"/>
    </row>
    <row r="610">
      <c r="A610" s="73" t="s">
        <v>599</v>
      </c>
      <c r="B610" s="73">
        <v>8128.0</v>
      </c>
      <c r="C610" s="73">
        <v>8141.0</v>
      </c>
      <c r="D610" s="73">
        <v>15.0</v>
      </c>
      <c r="E610" s="73"/>
      <c r="F610" s="74" t="str">
        <f t="array" ref="F610">XLOOKUP(B610, MachineCategory!B:B, MachineCategory!A:A, "", 0, 1)
</f>
        <v>1c0b87d5-c90d-4cd3-b906-67ed8d416851</v>
      </c>
      <c r="G610" s="74" t="str">
        <f t="array" ref="G610">XLOOKUP(C610, MachineCategory!B:B, MachineCategory!A:A, "", 0, 1)
</f>
        <v>7f156dad-2a83-4b3a-9b35-b8c7cf788c64</v>
      </c>
      <c r="H610" s="6"/>
    </row>
    <row r="611">
      <c r="A611" s="73" t="s">
        <v>599</v>
      </c>
      <c r="B611" s="73">
        <v>8128.0</v>
      </c>
      <c r="C611" s="73">
        <v>8139.0</v>
      </c>
      <c r="D611" s="73">
        <v>16.0</v>
      </c>
      <c r="E611" s="73"/>
      <c r="F611" s="74" t="str">
        <f t="array" ref="F611">XLOOKUP(B611, MachineCategory!B:B, MachineCategory!A:A, "", 0, 1)
</f>
        <v>1c0b87d5-c90d-4cd3-b906-67ed8d416851</v>
      </c>
      <c r="G611" s="74" t="str">
        <f t="array" ref="G611">XLOOKUP(C611, MachineCategory!B:B, MachineCategory!A:A, "", 0, 1)
</f>
        <v>ad4439bb-ad1e-4b8e-9331-4d4b84295fbd</v>
      </c>
      <c r="H611" s="6"/>
    </row>
    <row r="612">
      <c r="A612" s="73" t="s">
        <v>599</v>
      </c>
      <c r="B612" s="73">
        <v>8128.0</v>
      </c>
      <c r="C612" s="73">
        <v>8138.0</v>
      </c>
      <c r="D612" s="73">
        <v>17.0</v>
      </c>
      <c r="E612" s="73"/>
      <c r="F612" s="74" t="str">
        <f t="array" ref="F612">XLOOKUP(B612, MachineCategory!B:B, MachineCategory!A:A, "", 0, 1)
</f>
        <v>1c0b87d5-c90d-4cd3-b906-67ed8d416851</v>
      </c>
      <c r="G612" s="74" t="str">
        <f t="array" ref="G612">XLOOKUP(C612, MachineCategory!B:B, MachineCategory!A:A, "", 0, 1)
</f>
        <v>4df94c25-b269-45f7-89d1-c581919f2db9</v>
      </c>
      <c r="H612" s="6"/>
    </row>
    <row r="613">
      <c r="A613" s="73" t="s">
        <v>599</v>
      </c>
      <c r="B613" s="73">
        <v>8128.0</v>
      </c>
      <c r="C613" s="73">
        <v>8137.0</v>
      </c>
      <c r="D613" s="73">
        <v>18.0</v>
      </c>
      <c r="E613" s="73"/>
      <c r="F613" s="74" t="str">
        <f t="array" ref="F613">XLOOKUP(B613, MachineCategory!B:B, MachineCategory!A:A, "", 0, 1)
</f>
        <v>1c0b87d5-c90d-4cd3-b906-67ed8d416851</v>
      </c>
      <c r="G613" s="74" t="str">
        <f t="array" ref="G613">XLOOKUP(C613, MachineCategory!B:B, MachineCategory!A:A, "", 0, 1)
</f>
        <v>9ad9d415-1201-4d9d-b34a-3bf5e192fe37</v>
      </c>
      <c r="H613" s="6"/>
    </row>
    <row r="614">
      <c r="A614" s="73" t="s">
        <v>599</v>
      </c>
      <c r="B614" s="73">
        <v>8128.0</v>
      </c>
      <c r="C614" s="73">
        <v>8136.0</v>
      </c>
      <c r="D614" s="73">
        <v>19.0</v>
      </c>
      <c r="E614" s="73"/>
      <c r="F614" s="74" t="str">
        <f t="array" ref="F614">XLOOKUP(B614, MachineCategory!B:B, MachineCategory!A:A, "", 0, 1)
</f>
        <v>1c0b87d5-c90d-4cd3-b906-67ed8d416851</v>
      </c>
      <c r="G614" s="74" t="str">
        <f t="array" ref="G614">XLOOKUP(C614, MachineCategory!B:B, MachineCategory!A:A, "", 0, 1)
</f>
        <v>a902cb9a-de5c-4c29-b46f-a1f84b844d43</v>
      </c>
      <c r="H614" s="6"/>
    </row>
    <row r="615">
      <c r="A615" s="73" t="s">
        <v>599</v>
      </c>
      <c r="B615" s="73">
        <v>8128.0</v>
      </c>
      <c r="C615" s="73">
        <v>8144.0</v>
      </c>
      <c r="D615" s="73">
        <v>20.0</v>
      </c>
      <c r="E615" s="73"/>
      <c r="F615" s="74" t="str">
        <f t="array" ref="F615">XLOOKUP(B615, MachineCategory!B:B, MachineCategory!A:A, "", 0, 1)
</f>
        <v>1c0b87d5-c90d-4cd3-b906-67ed8d416851</v>
      </c>
      <c r="G615" s="74" t="str">
        <f t="array" ref="G615">XLOOKUP(C615, MachineCategory!B:B, MachineCategory!A:A, "", 0, 1)
</f>
        <v>d0bdb222-3522-4f39-8d12-d7f43d780892</v>
      </c>
      <c r="H615" s="6"/>
    </row>
    <row r="616">
      <c r="A616" s="73" t="s">
        <v>599</v>
      </c>
      <c r="B616" s="73">
        <v>8128.0</v>
      </c>
      <c r="C616" s="73">
        <v>8145.0</v>
      </c>
      <c r="D616" s="73">
        <v>21.0</v>
      </c>
      <c r="E616" s="73"/>
      <c r="F616" s="74" t="str">
        <f t="array" ref="F616">XLOOKUP(B616, MachineCategory!B:B, MachineCategory!A:A, "", 0, 1)
</f>
        <v>1c0b87d5-c90d-4cd3-b906-67ed8d416851</v>
      </c>
      <c r="G616" s="74" t="str">
        <f t="array" ref="G616">XLOOKUP(C616, MachineCategory!B:B, MachineCategory!A:A, "", 0, 1)
</f>
        <v>791cd8e5-f67a-469b-aa9b-b60a1a1f5855</v>
      </c>
      <c r="H616" s="6"/>
    </row>
    <row r="617">
      <c r="A617" s="73" t="s">
        <v>599</v>
      </c>
      <c r="B617" s="73">
        <v>8128.0</v>
      </c>
      <c r="C617" s="73">
        <v>8146.0</v>
      </c>
      <c r="D617" s="73">
        <v>22.0</v>
      </c>
      <c r="E617" s="73"/>
      <c r="F617" s="74" t="str">
        <f t="array" ref="F617">XLOOKUP(B617, MachineCategory!B:B, MachineCategory!A:A, "", 0, 1)
</f>
        <v>1c0b87d5-c90d-4cd3-b906-67ed8d416851</v>
      </c>
      <c r="G617" s="74" t="str">
        <f t="array" ref="G617">XLOOKUP(C617, MachineCategory!B:B, MachineCategory!A:A, "", 0, 1)
</f>
        <v>b527c05d-0ee4-4c70-b4fe-f0664ab1e56a</v>
      </c>
      <c r="H617" s="6"/>
    </row>
    <row r="618">
      <c r="A618" s="73" t="s">
        <v>599</v>
      </c>
      <c r="B618" s="73">
        <v>8129.0</v>
      </c>
      <c r="C618" s="73">
        <v>8128.0</v>
      </c>
      <c r="D618" s="73">
        <v>1.0</v>
      </c>
      <c r="E618" s="74" t="b">
        <v>1</v>
      </c>
      <c r="F618" s="74" t="str">
        <f t="array" ref="F618">XLOOKUP(B618, MachineCategory!B:B, MachineCategory!A:A, "", 0, 1)
</f>
        <v>04ec9f58-1e85-4435-bc2a-d935a860cf32</v>
      </c>
      <c r="G618" s="74" t="str">
        <f t="array" ref="G618">XLOOKUP(C618, MachineCategory!B:B, MachineCategory!A:A, "", 0, 1)
</f>
        <v>1c0b87d5-c90d-4cd3-b906-67ed8d416851</v>
      </c>
      <c r="H618" s="6"/>
    </row>
    <row r="619">
      <c r="A619" s="73" t="s">
        <v>599</v>
      </c>
      <c r="B619" s="73">
        <v>8129.0</v>
      </c>
      <c r="C619" s="73">
        <v>8135.0</v>
      </c>
      <c r="D619" s="73">
        <v>2.0</v>
      </c>
      <c r="E619" s="73"/>
      <c r="F619" s="74" t="str">
        <f t="array" ref="F619">XLOOKUP(B619, MachineCategory!B:B, MachineCategory!A:A, "", 0, 1)
</f>
        <v>04ec9f58-1e85-4435-bc2a-d935a860cf32</v>
      </c>
      <c r="G619" s="74" t="str">
        <f t="array" ref="G619">XLOOKUP(C619, MachineCategory!B:B, MachineCategory!A:A, "", 0, 1)
</f>
        <v>2013c109-9f88-49bb-a54b-7aa955d6537f</v>
      </c>
      <c r="H619" s="6"/>
    </row>
    <row r="620">
      <c r="A620" s="73" t="s">
        <v>599</v>
      </c>
      <c r="B620" s="73">
        <v>8129.0</v>
      </c>
      <c r="C620" s="73">
        <v>8134.0</v>
      </c>
      <c r="D620" s="73">
        <v>3.0</v>
      </c>
      <c r="E620" s="73"/>
      <c r="F620" s="74" t="str">
        <f t="array" ref="F620">XLOOKUP(B620, MachineCategory!B:B, MachineCategory!A:A, "", 0, 1)
</f>
        <v>04ec9f58-1e85-4435-bc2a-d935a860cf32</v>
      </c>
      <c r="G620" s="74" t="str">
        <f t="array" ref="G620">XLOOKUP(C620, MachineCategory!B:B, MachineCategory!A:A, "", 0, 1)
</f>
        <v>1595fde3-5e55-476a-9599-eb372ddcdc21</v>
      </c>
      <c r="H620" s="6"/>
    </row>
    <row r="621">
      <c r="A621" s="73" t="s">
        <v>599</v>
      </c>
      <c r="B621" s="73">
        <v>8129.0</v>
      </c>
      <c r="C621" s="73">
        <v>8127.0</v>
      </c>
      <c r="D621" s="73">
        <v>4.0</v>
      </c>
      <c r="E621" s="73"/>
      <c r="F621" s="74" t="str">
        <f t="array" ref="F621">XLOOKUP(B621, MachineCategory!B:B, MachineCategory!A:A, "", 0, 1)
</f>
        <v>04ec9f58-1e85-4435-bc2a-d935a860cf32</v>
      </c>
      <c r="G621" s="74" t="str">
        <f t="array" ref="G621">XLOOKUP(C621, MachineCategory!B:B, MachineCategory!A:A, "", 0, 1)
</f>
        <v>9131e791-30aa-4293-b558-67d544342c12</v>
      </c>
      <c r="H621" s="6"/>
    </row>
    <row r="622">
      <c r="A622" s="73" t="s">
        <v>599</v>
      </c>
      <c r="B622" s="73">
        <v>8129.0</v>
      </c>
      <c r="C622" s="73">
        <v>8133.0</v>
      </c>
      <c r="D622" s="73">
        <v>5.0</v>
      </c>
      <c r="E622" s="73"/>
      <c r="F622" s="74" t="str">
        <f t="array" ref="F622">XLOOKUP(B622, MachineCategory!B:B, MachineCategory!A:A, "", 0, 1)
</f>
        <v>04ec9f58-1e85-4435-bc2a-d935a860cf32</v>
      </c>
      <c r="G622" s="74" t="str">
        <f t="array" ref="G622">XLOOKUP(C622, MachineCategory!B:B, MachineCategory!A:A, "", 0, 1)
</f>
        <v>acf49a83-7c76-4577-a2b6-18cdafd7291e</v>
      </c>
      <c r="H622" s="6"/>
    </row>
    <row r="623">
      <c r="A623" s="73" t="s">
        <v>599</v>
      </c>
      <c r="B623" s="73">
        <v>8129.0</v>
      </c>
      <c r="C623" s="73">
        <v>8126.0</v>
      </c>
      <c r="D623" s="73">
        <v>6.0</v>
      </c>
      <c r="E623" s="73"/>
      <c r="F623" s="74" t="str">
        <f t="array" ref="F623">XLOOKUP(B623, MachineCategory!B:B, MachineCategory!A:A, "", 0, 1)
</f>
        <v>04ec9f58-1e85-4435-bc2a-d935a860cf32</v>
      </c>
      <c r="G623" s="74" t="str">
        <f t="array" ref="G623">XLOOKUP(C623, MachineCategory!B:B, MachineCategory!A:A, "", 0, 1)
</f>
        <v>b1934f8d-99cf-48d2-91a8-d15669c293e0</v>
      </c>
      <c r="H623" s="6"/>
    </row>
    <row r="624">
      <c r="A624" s="73" t="s">
        <v>599</v>
      </c>
      <c r="B624" s="73">
        <v>8129.0</v>
      </c>
      <c r="C624" s="73">
        <v>8132.0</v>
      </c>
      <c r="D624" s="73">
        <v>7.0</v>
      </c>
      <c r="E624" s="73"/>
      <c r="F624" s="74" t="str">
        <f t="array" ref="F624">XLOOKUP(B624, MachineCategory!B:B, MachineCategory!A:A, "", 0, 1)
</f>
        <v>04ec9f58-1e85-4435-bc2a-d935a860cf32</v>
      </c>
      <c r="G624" s="74" t="str">
        <f t="array" ref="G624">XLOOKUP(C624, MachineCategory!B:B, MachineCategory!A:A, "", 0, 1)
</f>
        <v>83ed8ab4-5695-4031-b938-1ebde8650460</v>
      </c>
      <c r="H624" s="6"/>
    </row>
    <row r="625">
      <c r="A625" s="73" t="s">
        <v>599</v>
      </c>
      <c r="B625" s="73">
        <v>8129.0</v>
      </c>
      <c r="C625" s="73">
        <v>8125.0</v>
      </c>
      <c r="D625" s="73">
        <v>8.0</v>
      </c>
      <c r="E625" s="73"/>
      <c r="F625" s="74" t="str">
        <f t="array" ref="F625">XLOOKUP(B625, MachineCategory!B:B, MachineCategory!A:A, "", 0, 1)
</f>
        <v>04ec9f58-1e85-4435-bc2a-d935a860cf32</v>
      </c>
      <c r="G625" s="74" t="str">
        <f t="array" ref="G625">XLOOKUP(C625, MachineCategory!B:B, MachineCategory!A:A, "", 0, 1)
</f>
        <v>75da7083-e514-4135-aec2-49595943c0b9</v>
      </c>
      <c r="H625" s="6"/>
    </row>
    <row r="626">
      <c r="A626" s="73" t="s">
        <v>599</v>
      </c>
      <c r="B626" s="73">
        <v>8129.0</v>
      </c>
      <c r="C626" s="73">
        <v>8124.0</v>
      </c>
      <c r="D626" s="73">
        <v>9.0</v>
      </c>
      <c r="E626" s="73"/>
      <c r="F626" s="74" t="str">
        <f t="array" ref="F626">XLOOKUP(B626, MachineCategory!B:B, MachineCategory!A:A, "", 0, 1)
</f>
        <v>04ec9f58-1e85-4435-bc2a-d935a860cf32</v>
      </c>
      <c r="G626" s="74" t="str">
        <f t="array" ref="G626">XLOOKUP(C626, MachineCategory!B:B, MachineCategory!A:A, "", 0, 1)
</f>
        <v>a79703ca-8e39-4170-be14-7057cf692cbc</v>
      </c>
      <c r="H626" s="6"/>
    </row>
    <row r="627">
      <c r="A627" s="73" t="s">
        <v>599</v>
      </c>
      <c r="B627" s="73">
        <v>8129.0</v>
      </c>
      <c r="C627" s="73">
        <v>8131.0</v>
      </c>
      <c r="D627" s="73">
        <v>10.0</v>
      </c>
      <c r="E627" s="73"/>
      <c r="F627" s="74" t="str">
        <f t="array" ref="F627">XLOOKUP(B627, MachineCategory!B:B, MachineCategory!A:A, "", 0, 1)
</f>
        <v>04ec9f58-1e85-4435-bc2a-d935a860cf32</v>
      </c>
      <c r="G627" s="74" t="str">
        <f t="array" ref="G627">XLOOKUP(C627, MachineCategory!B:B, MachineCategory!A:A, "", 0, 1)
</f>
        <v>ecaa807a-6da2-48c5-abaa-37e49b849d87</v>
      </c>
      <c r="H627" s="6"/>
    </row>
    <row r="628">
      <c r="A628" s="73" t="s">
        <v>599</v>
      </c>
      <c r="B628" s="73">
        <v>8129.0</v>
      </c>
      <c r="C628" s="73">
        <v>8130.0</v>
      </c>
      <c r="D628" s="73">
        <v>11.0</v>
      </c>
      <c r="E628" s="73"/>
      <c r="F628" s="74" t="str">
        <f t="array" ref="F628">XLOOKUP(B628, MachineCategory!B:B, MachineCategory!A:A, "", 0, 1)
</f>
        <v>04ec9f58-1e85-4435-bc2a-d935a860cf32</v>
      </c>
      <c r="G628" s="74" t="str">
        <f t="array" ref="G628">XLOOKUP(C628, MachineCategory!B:B, MachineCategory!A:A, "", 0, 1)
</f>
        <v>133e579b-1ad4-4de4-9bcb-9682d9529c0e</v>
      </c>
      <c r="H628" s="6"/>
    </row>
    <row r="629">
      <c r="A629" s="73" t="s">
        <v>599</v>
      </c>
      <c r="B629" s="73">
        <v>8129.0</v>
      </c>
      <c r="C629" s="73">
        <v>8141.0</v>
      </c>
      <c r="D629" s="73">
        <v>12.0</v>
      </c>
      <c r="E629" s="73"/>
      <c r="F629" s="74" t="str">
        <f t="array" ref="F629">XLOOKUP(B629, MachineCategory!B:B, MachineCategory!A:A, "", 0, 1)
</f>
        <v>04ec9f58-1e85-4435-bc2a-d935a860cf32</v>
      </c>
      <c r="G629" s="74" t="str">
        <f t="array" ref="G629">XLOOKUP(C629, MachineCategory!B:B, MachineCategory!A:A, "", 0, 1)
</f>
        <v>7f156dad-2a83-4b3a-9b35-b8c7cf788c64</v>
      </c>
      <c r="H629" s="6"/>
    </row>
    <row r="630">
      <c r="A630" s="73" t="s">
        <v>599</v>
      </c>
      <c r="B630" s="73">
        <v>8129.0</v>
      </c>
      <c r="C630" s="73">
        <v>8140.0</v>
      </c>
      <c r="D630" s="73">
        <v>13.0</v>
      </c>
      <c r="E630" s="73"/>
      <c r="F630" s="74" t="str">
        <f t="array" ref="F630">XLOOKUP(B630, MachineCategory!B:B, MachineCategory!A:A, "", 0, 1)
</f>
        <v>04ec9f58-1e85-4435-bc2a-d935a860cf32</v>
      </c>
      <c r="G630" s="74" t="str">
        <f t="array" ref="G630">XLOOKUP(C630, MachineCategory!B:B, MachineCategory!A:A, "", 0, 1)
</f>
        <v>1812edc2-2c5c-4489-b185-9fe85dba1c6a</v>
      </c>
      <c r="H630" s="6"/>
    </row>
    <row r="631">
      <c r="A631" s="73" t="s">
        <v>599</v>
      </c>
      <c r="B631" s="73">
        <v>8129.0</v>
      </c>
      <c r="C631" s="73">
        <v>8139.0</v>
      </c>
      <c r="D631" s="73">
        <v>14.0</v>
      </c>
      <c r="E631" s="73"/>
      <c r="F631" s="74" t="str">
        <f t="array" ref="F631">XLOOKUP(B631, MachineCategory!B:B, MachineCategory!A:A, "", 0, 1)
</f>
        <v>04ec9f58-1e85-4435-bc2a-d935a860cf32</v>
      </c>
      <c r="G631" s="74" t="str">
        <f t="array" ref="G631">XLOOKUP(C631, MachineCategory!B:B, MachineCategory!A:A, "", 0, 1)
</f>
        <v>ad4439bb-ad1e-4b8e-9331-4d4b84295fbd</v>
      </c>
      <c r="H631" s="6"/>
    </row>
    <row r="632">
      <c r="A632" s="73" t="s">
        <v>599</v>
      </c>
      <c r="B632" s="73">
        <v>8129.0</v>
      </c>
      <c r="C632" s="73">
        <v>8138.0</v>
      </c>
      <c r="D632" s="73">
        <v>15.0</v>
      </c>
      <c r="E632" s="73"/>
      <c r="F632" s="74" t="str">
        <f t="array" ref="F632">XLOOKUP(B632, MachineCategory!B:B, MachineCategory!A:A, "", 0, 1)
</f>
        <v>04ec9f58-1e85-4435-bc2a-d935a860cf32</v>
      </c>
      <c r="G632" s="74" t="str">
        <f t="array" ref="G632">XLOOKUP(C632, MachineCategory!B:B, MachineCategory!A:A, "", 0, 1)
</f>
        <v>4df94c25-b269-45f7-89d1-c581919f2db9</v>
      </c>
      <c r="H632" s="6"/>
    </row>
    <row r="633">
      <c r="A633" s="73" t="s">
        <v>599</v>
      </c>
      <c r="B633" s="73">
        <v>8129.0</v>
      </c>
      <c r="C633" s="73">
        <v>8137.0</v>
      </c>
      <c r="D633" s="73">
        <v>16.0</v>
      </c>
      <c r="E633" s="73"/>
      <c r="F633" s="74" t="str">
        <f t="array" ref="F633">XLOOKUP(B633, MachineCategory!B:B, MachineCategory!A:A, "", 0, 1)
</f>
        <v>04ec9f58-1e85-4435-bc2a-d935a860cf32</v>
      </c>
      <c r="G633" s="74" t="str">
        <f t="array" ref="G633">XLOOKUP(C633, MachineCategory!B:B, MachineCategory!A:A, "", 0, 1)
</f>
        <v>9ad9d415-1201-4d9d-b34a-3bf5e192fe37</v>
      </c>
      <c r="H633" s="6"/>
    </row>
    <row r="634">
      <c r="A634" s="73" t="s">
        <v>599</v>
      </c>
      <c r="B634" s="73">
        <v>8129.0</v>
      </c>
      <c r="C634" s="73">
        <v>8136.0</v>
      </c>
      <c r="D634" s="73">
        <v>17.0</v>
      </c>
      <c r="E634" s="73"/>
      <c r="F634" s="74" t="str">
        <f t="array" ref="F634">XLOOKUP(B634, MachineCategory!B:B, MachineCategory!A:A, "", 0, 1)
</f>
        <v>04ec9f58-1e85-4435-bc2a-d935a860cf32</v>
      </c>
      <c r="G634" s="74" t="str">
        <f t="array" ref="G634">XLOOKUP(C634, MachineCategory!B:B, MachineCategory!A:A, "", 0, 1)
</f>
        <v>a902cb9a-de5c-4c29-b46f-a1f84b844d43</v>
      </c>
      <c r="H634" s="6"/>
    </row>
    <row r="635">
      <c r="A635" s="73" t="s">
        <v>599</v>
      </c>
      <c r="B635" s="73">
        <v>8129.0</v>
      </c>
      <c r="C635" s="73">
        <v>8142.0</v>
      </c>
      <c r="D635" s="73">
        <v>18.0</v>
      </c>
      <c r="E635" s="73"/>
      <c r="F635" s="74" t="str">
        <f t="array" ref="F635">XLOOKUP(B635, MachineCategory!B:B, MachineCategory!A:A, "", 0, 1)
</f>
        <v>04ec9f58-1e85-4435-bc2a-d935a860cf32</v>
      </c>
      <c r="G635" s="74" t="str">
        <f t="array" ref="G635">XLOOKUP(C635, MachineCategory!B:B, MachineCategory!A:A, "", 0, 1)
</f>
        <v>73a2249c-24cf-4111-8ee2-573d97387f2c</v>
      </c>
      <c r="H635" s="6"/>
    </row>
    <row r="636">
      <c r="A636" s="73" t="s">
        <v>599</v>
      </c>
      <c r="B636" s="73">
        <v>8129.0</v>
      </c>
      <c r="C636" s="73">
        <v>8143.0</v>
      </c>
      <c r="D636" s="73">
        <v>19.0</v>
      </c>
      <c r="E636" s="73"/>
      <c r="F636" s="74" t="str">
        <f t="array" ref="F636">XLOOKUP(B636, MachineCategory!B:B, MachineCategory!A:A, "", 0, 1)
</f>
        <v>04ec9f58-1e85-4435-bc2a-d935a860cf32</v>
      </c>
      <c r="G636" s="74" t="str">
        <f t="array" ref="G636">XLOOKUP(C636, MachineCategory!B:B, MachineCategory!A:A, "", 0, 1)
</f>
        <v>40f7d539-2e7f-4dbd-9a3f-05bb164f8067</v>
      </c>
      <c r="H636" s="6"/>
    </row>
    <row r="637">
      <c r="A637" s="73" t="s">
        <v>599</v>
      </c>
      <c r="B637" s="73">
        <v>8129.0</v>
      </c>
      <c r="C637" s="73">
        <v>8144.0</v>
      </c>
      <c r="D637" s="73">
        <v>20.0</v>
      </c>
      <c r="E637" s="73"/>
      <c r="F637" s="74" t="str">
        <f t="array" ref="F637">XLOOKUP(B637, MachineCategory!B:B, MachineCategory!A:A, "", 0, 1)
</f>
        <v>04ec9f58-1e85-4435-bc2a-d935a860cf32</v>
      </c>
      <c r="G637" s="74" t="str">
        <f t="array" ref="G637">XLOOKUP(C637, MachineCategory!B:B, MachineCategory!A:A, "", 0, 1)
</f>
        <v>d0bdb222-3522-4f39-8d12-d7f43d780892</v>
      </c>
      <c r="H637" s="6"/>
    </row>
    <row r="638">
      <c r="A638" s="73" t="s">
        <v>599</v>
      </c>
      <c r="B638" s="73">
        <v>8129.0</v>
      </c>
      <c r="C638" s="73">
        <v>8145.0</v>
      </c>
      <c r="D638" s="73">
        <v>21.0</v>
      </c>
      <c r="E638" s="73"/>
      <c r="F638" s="74" t="str">
        <f t="array" ref="F638">XLOOKUP(B638, MachineCategory!B:B, MachineCategory!A:A, "", 0, 1)
</f>
        <v>04ec9f58-1e85-4435-bc2a-d935a860cf32</v>
      </c>
      <c r="G638" s="74" t="str">
        <f t="array" ref="G638">XLOOKUP(C638, MachineCategory!B:B, MachineCategory!A:A, "", 0, 1)
</f>
        <v>791cd8e5-f67a-469b-aa9b-b60a1a1f5855</v>
      </c>
      <c r="H638" s="6"/>
    </row>
    <row r="639">
      <c r="A639" s="73" t="s">
        <v>599</v>
      </c>
      <c r="B639" s="73">
        <v>8129.0</v>
      </c>
      <c r="C639" s="73">
        <v>8146.0</v>
      </c>
      <c r="D639" s="73">
        <v>22.0</v>
      </c>
      <c r="E639" s="73"/>
      <c r="F639" s="74" t="str">
        <f t="array" ref="F639">XLOOKUP(B639, MachineCategory!B:B, MachineCategory!A:A, "", 0, 1)
</f>
        <v>04ec9f58-1e85-4435-bc2a-d935a860cf32</v>
      </c>
      <c r="G639" s="74" t="str">
        <f t="array" ref="G639">XLOOKUP(C639, MachineCategory!B:B, MachineCategory!A:A, "", 0, 1)
</f>
        <v>b527c05d-0ee4-4c70-b4fe-f0664ab1e56a</v>
      </c>
      <c r="H639" s="6"/>
    </row>
    <row r="640">
      <c r="A640" s="73" t="s">
        <v>599</v>
      </c>
      <c r="B640" s="73">
        <v>8130.0</v>
      </c>
      <c r="C640" s="73">
        <v>8131.0</v>
      </c>
      <c r="D640" s="73">
        <v>1.0</v>
      </c>
      <c r="E640" s="74" t="b">
        <v>1</v>
      </c>
      <c r="F640" s="74" t="str">
        <f t="array" ref="F640">XLOOKUP(B640, MachineCategory!B:B, MachineCategory!A:A, "", 0, 1)
</f>
        <v>133e579b-1ad4-4de4-9bcb-9682d9529c0e</v>
      </c>
      <c r="G640" s="74" t="str">
        <f t="array" ref="G640">XLOOKUP(C640, MachineCategory!B:B, MachineCategory!A:A, "", 0, 1)
</f>
        <v>ecaa807a-6da2-48c5-abaa-37e49b849d87</v>
      </c>
      <c r="H640" s="6"/>
    </row>
    <row r="641">
      <c r="A641" s="73" t="s">
        <v>599</v>
      </c>
      <c r="B641" s="73">
        <v>8130.0</v>
      </c>
      <c r="C641" s="73">
        <v>8142.0</v>
      </c>
      <c r="D641" s="73">
        <v>2.0</v>
      </c>
      <c r="E641" s="73"/>
      <c r="F641" s="74" t="str">
        <f t="array" ref="F641">XLOOKUP(B641, MachineCategory!B:B, MachineCategory!A:A, "", 0, 1)
</f>
        <v>133e579b-1ad4-4de4-9bcb-9682d9529c0e</v>
      </c>
      <c r="G641" s="74" t="str">
        <f t="array" ref="G641">XLOOKUP(C641, MachineCategory!B:B, MachineCategory!A:A, "", 0, 1)
</f>
        <v>73a2249c-24cf-4111-8ee2-573d97387f2c</v>
      </c>
      <c r="H641" s="6"/>
    </row>
    <row r="642">
      <c r="A642" s="73" t="s">
        <v>599</v>
      </c>
      <c r="B642" s="73">
        <v>8130.0</v>
      </c>
      <c r="C642" s="73">
        <v>8143.0</v>
      </c>
      <c r="D642" s="73">
        <v>3.0</v>
      </c>
      <c r="E642" s="73"/>
      <c r="F642" s="74" t="str">
        <f t="array" ref="F642">XLOOKUP(B642, MachineCategory!B:B, MachineCategory!A:A, "", 0, 1)
</f>
        <v>133e579b-1ad4-4de4-9bcb-9682d9529c0e</v>
      </c>
      <c r="G642" s="74" t="str">
        <f t="array" ref="G642">XLOOKUP(C642, MachineCategory!B:B, MachineCategory!A:A, "", 0, 1)
</f>
        <v>40f7d539-2e7f-4dbd-9a3f-05bb164f8067</v>
      </c>
      <c r="H642" s="6"/>
    </row>
    <row r="643">
      <c r="A643" s="73" t="s">
        <v>599</v>
      </c>
      <c r="B643" s="73">
        <v>8130.0</v>
      </c>
      <c r="C643" s="73">
        <v>8124.0</v>
      </c>
      <c r="D643" s="73">
        <v>4.0</v>
      </c>
      <c r="E643" s="73"/>
      <c r="F643" s="74" t="str">
        <f t="array" ref="F643">XLOOKUP(B643, MachineCategory!B:B, MachineCategory!A:A, "", 0, 1)
</f>
        <v>133e579b-1ad4-4de4-9bcb-9682d9529c0e</v>
      </c>
      <c r="G643" s="74" t="str">
        <f t="array" ref="G643">XLOOKUP(C643, MachineCategory!B:B, MachineCategory!A:A, "", 0, 1)
</f>
        <v>a79703ca-8e39-4170-be14-7057cf692cbc</v>
      </c>
      <c r="H643" s="6"/>
    </row>
    <row r="644">
      <c r="A644" s="73" t="s">
        <v>599</v>
      </c>
      <c r="B644" s="73">
        <v>8130.0</v>
      </c>
      <c r="C644" s="73">
        <v>8125.0</v>
      </c>
      <c r="D644" s="73">
        <v>5.0</v>
      </c>
      <c r="E644" s="73"/>
      <c r="F644" s="74" t="str">
        <f t="array" ref="F644">XLOOKUP(B644, MachineCategory!B:B, MachineCategory!A:A, "", 0, 1)
</f>
        <v>133e579b-1ad4-4de4-9bcb-9682d9529c0e</v>
      </c>
      <c r="G644" s="74" t="str">
        <f t="array" ref="G644">XLOOKUP(C644, MachineCategory!B:B, MachineCategory!A:A, "", 0, 1)
</f>
        <v>75da7083-e514-4135-aec2-49595943c0b9</v>
      </c>
      <c r="H644" s="6"/>
    </row>
    <row r="645">
      <c r="A645" s="73" t="s">
        <v>599</v>
      </c>
      <c r="B645" s="73">
        <v>8130.0</v>
      </c>
      <c r="C645" s="73">
        <v>8136.0</v>
      </c>
      <c r="D645" s="73">
        <v>6.0</v>
      </c>
      <c r="E645" s="73"/>
      <c r="F645" s="74" t="str">
        <f t="array" ref="F645">XLOOKUP(B645, MachineCategory!B:B, MachineCategory!A:A, "", 0, 1)
</f>
        <v>133e579b-1ad4-4de4-9bcb-9682d9529c0e</v>
      </c>
      <c r="G645" s="74" t="str">
        <f t="array" ref="G645">XLOOKUP(C645, MachineCategory!B:B, MachineCategory!A:A, "", 0, 1)
</f>
        <v>a902cb9a-de5c-4c29-b46f-a1f84b844d43</v>
      </c>
      <c r="H645" s="6"/>
    </row>
    <row r="646">
      <c r="A646" s="73" t="s">
        <v>599</v>
      </c>
      <c r="B646" s="73">
        <v>8130.0</v>
      </c>
      <c r="C646" s="73">
        <v>8137.0</v>
      </c>
      <c r="D646" s="73">
        <v>7.0</v>
      </c>
      <c r="E646" s="73"/>
      <c r="F646" s="74" t="str">
        <f t="array" ref="F646">XLOOKUP(B646, MachineCategory!B:B, MachineCategory!A:A, "", 0, 1)
</f>
        <v>133e579b-1ad4-4de4-9bcb-9682d9529c0e</v>
      </c>
      <c r="G646" s="74" t="str">
        <f t="array" ref="G646">XLOOKUP(C646, MachineCategory!B:B, MachineCategory!A:A, "", 0, 1)
</f>
        <v>9ad9d415-1201-4d9d-b34a-3bf5e192fe37</v>
      </c>
      <c r="H646" s="6"/>
    </row>
    <row r="647">
      <c r="A647" s="73" t="s">
        <v>599</v>
      </c>
      <c r="B647" s="73">
        <v>8130.0</v>
      </c>
      <c r="C647" s="73">
        <v>8132.0</v>
      </c>
      <c r="D647" s="73">
        <v>8.0</v>
      </c>
      <c r="E647" s="73"/>
      <c r="F647" s="74" t="str">
        <f t="array" ref="F647">XLOOKUP(B647, MachineCategory!B:B, MachineCategory!A:A, "", 0, 1)
</f>
        <v>133e579b-1ad4-4de4-9bcb-9682d9529c0e</v>
      </c>
      <c r="G647" s="74" t="str">
        <f t="array" ref="G647">XLOOKUP(C647, MachineCategory!B:B, MachineCategory!A:A, "", 0, 1)
</f>
        <v>83ed8ab4-5695-4031-b938-1ebde8650460</v>
      </c>
      <c r="H647" s="6"/>
    </row>
    <row r="648">
      <c r="A648" s="73" t="s">
        <v>599</v>
      </c>
      <c r="B648" s="73">
        <v>8130.0</v>
      </c>
      <c r="C648" s="73">
        <v>8133.0</v>
      </c>
      <c r="D648" s="73">
        <v>9.0</v>
      </c>
      <c r="E648" s="73"/>
      <c r="F648" s="74" t="str">
        <f t="array" ref="F648">XLOOKUP(B648, MachineCategory!B:B, MachineCategory!A:A, "", 0, 1)
</f>
        <v>133e579b-1ad4-4de4-9bcb-9682d9529c0e</v>
      </c>
      <c r="G648" s="74" t="str">
        <f t="array" ref="G648">XLOOKUP(C648, MachineCategory!B:B, MachineCategory!A:A, "", 0, 1)
</f>
        <v>acf49a83-7c76-4577-a2b6-18cdafd7291e</v>
      </c>
      <c r="H648" s="6"/>
    </row>
    <row r="649">
      <c r="A649" s="73" t="s">
        <v>599</v>
      </c>
      <c r="B649" s="73">
        <v>8130.0</v>
      </c>
      <c r="C649" s="73">
        <v>8126.0</v>
      </c>
      <c r="D649" s="73">
        <v>10.0</v>
      </c>
      <c r="E649" s="73"/>
      <c r="F649" s="74" t="str">
        <f t="array" ref="F649">XLOOKUP(B649, MachineCategory!B:B, MachineCategory!A:A, "", 0, 1)
</f>
        <v>133e579b-1ad4-4de4-9bcb-9682d9529c0e</v>
      </c>
      <c r="G649" s="74" t="str">
        <f t="array" ref="G649">XLOOKUP(C649, MachineCategory!B:B, MachineCategory!A:A, "", 0, 1)
</f>
        <v>b1934f8d-99cf-48d2-91a8-d15669c293e0</v>
      </c>
      <c r="H649" s="6"/>
    </row>
    <row r="650">
      <c r="A650" s="73" t="s">
        <v>599</v>
      </c>
      <c r="B650" s="73">
        <v>8130.0</v>
      </c>
      <c r="C650" s="73">
        <v>8127.0</v>
      </c>
      <c r="D650" s="73">
        <v>11.0</v>
      </c>
      <c r="E650" s="73"/>
      <c r="F650" s="74" t="str">
        <f t="array" ref="F650">XLOOKUP(B650, MachineCategory!B:B, MachineCategory!A:A, "", 0, 1)
</f>
        <v>133e579b-1ad4-4de4-9bcb-9682d9529c0e</v>
      </c>
      <c r="G650" s="74" t="str">
        <f t="array" ref="G650">XLOOKUP(C650, MachineCategory!B:B, MachineCategory!A:A, "", 0, 1)
</f>
        <v>9131e791-30aa-4293-b558-67d544342c12</v>
      </c>
      <c r="H650" s="6"/>
    </row>
    <row r="651">
      <c r="A651" s="73" t="s">
        <v>599</v>
      </c>
      <c r="B651" s="73">
        <v>8130.0</v>
      </c>
      <c r="C651" s="73">
        <v>8134.0</v>
      </c>
      <c r="D651" s="73">
        <v>12.0</v>
      </c>
      <c r="E651" s="73"/>
      <c r="F651" s="74" t="str">
        <f t="array" ref="F651">XLOOKUP(B651, MachineCategory!B:B, MachineCategory!A:A, "", 0, 1)
</f>
        <v>133e579b-1ad4-4de4-9bcb-9682d9529c0e</v>
      </c>
      <c r="G651" s="74" t="str">
        <f t="array" ref="G651">XLOOKUP(C651, MachineCategory!B:B, MachineCategory!A:A, "", 0, 1)
</f>
        <v>1595fde3-5e55-476a-9599-eb372ddcdc21</v>
      </c>
      <c r="H651" s="6"/>
    </row>
    <row r="652">
      <c r="A652" s="73" t="s">
        <v>599</v>
      </c>
      <c r="B652" s="73">
        <v>8130.0</v>
      </c>
      <c r="C652" s="73">
        <v>8135.0</v>
      </c>
      <c r="D652" s="73">
        <v>13.0</v>
      </c>
      <c r="E652" s="73"/>
      <c r="F652" s="74" t="str">
        <f t="array" ref="F652">XLOOKUP(B652, MachineCategory!B:B, MachineCategory!A:A, "", 0, 1)
</f>
        <v>133e579b-1ad4-4de4-9bcb-9682d9529c0e</v>
      </c>
      <c r="G652" s="74" t="str">
        <f t="array" ref="G652">XLOOKUP(C652, MachineCategory!B:B, MachineCategory!A:A, "", 0, 1)
</f>
        <v>2013c109-9f88-49bb-a54b-7aa955d6537f</v>
      </c>
      <c r="H652" s="6"/>
    </row>
    <row r="653">
      <c r="A653" s="73" t="s">
        <v>599</v>
      </c>
      <c r="B653" s="73">
        <v>8130.0</v>
      </c>
      <c r="C653" s="73">
        <v>8128.0</v>
      </c>
      <c r="D653" s="73">
        <v>14.0</v>
      </c>
      <c r="E653" s="73"/>
      <c r="F653" s="74" t="str">
        <f t="array" ref="F653">XLOOKUP(B653, MachineCategory!B:B, MachineCategory!A:A, "", 0, 1)
</f>
        <v>133e579b-1ad4-4de4-9bcb-9682d9529c0e</v>
      </c>
      <c r="G653" s="74" t="str">
        <f t="array" ref="G653">XLOOKUP(C653, MachineCategory!B:B, MachineCategory!A:A, "", 0, 1)
</f>
        <v>1c0b87d5-c90d-4cd3-b906-67ed8d416851</v>
      </c>
      <c r="H653" s="6"/>
    </row>
    <row r="654">
      <c r="A654" s="73" t="s">
        <v>599</v>
      </c>
      <c r="B654" s="73">
        <v>8130.0</v>
      </c>
      <c r="C654" s="73">
        <v>8129.0</v>
      </c>
      <c r="D654" s="73">
        <v>15.0</v>
      </c>
      <c r="E654" s="73"/>
      <c r="F654" s="74" t="str">
        <f t="array" ref="F654">XLOOKUP(B654, MachineCategory!B:B, MachineCategory!A:A, "", 0, 1)
</f>
        <v>133e579b-1ad4-4de4-9bcb-9682d9529c0e</v>
      </c>
      <c r="G654" s="74" t="str">
        <f t="array" ref="G654">XLOOKUP(C654, MachineCategory!B:B, MachineCategory!A:A, "", 0, 1)
</f>
        <v>04ec9f58-1e85-4435-bc2a-d935a860cf32</v>
      </c>
      <c r="H654" s="6"/>
    </row>
    <row r="655">
      <c r="A655" s="73" t="s">
        <v>599</v>
      </c>
      <c r="B655" s="73">
        <v>8130.0</v>
      </c>
      <c r="C655" s="73">
        <v>8138.0</v>
      </c>
      <c r="D655" s="73">
        <v>16.0</v>
      </c>
      <c r="E655" s="73"/>
      <c r="F655" s="74" t="str">
        <f t="array" ref="F655">XLOOKUP(B655, MachineCategory!B:B, MachineCategory!A:A, "", 0, 1)
</f>
        <v>133e579b-1ad4-4de4-9bcb-9682d9529c0e</v>
      </c>
      <c r="G655" s="74" t="str">
        <f t="array" ref="G655">XLOOKUP(C655, MachineCategory!B:B, MachineCategory!A:A, "", 0, 1)
</f>
        <v>4df94c25-b269-45f7-89d1-c581919f2db9</v>
      </c>
      <c r="H655" s="6"/>
    </row>
    <row r="656">
      <c r="A656" s="73" t="s">
        <v>599</v>
      </c>
      <c r="B656" s="73">
        <v>8130.0</v>
      </c>
      <c r="C656" s="73">
        <v>8139.0</v>
      </c>
      <c r="D656" s="73">
        <v>17.0</v>
      </c>
      <c r="E656" s="73"/>
      <c r="F656" s="74" t="str">
        <f t="array" ref="F656">XLOOKUP(B656, MachineCategory!B:B, MachineCategory!A:A, "", 0, 1)
</f>
        <v>133e579b-1ad4-4de4-9bcb-9682d9529c0e</v>
      </c>
      <c r="G656" s="74" t="str">
        <f t="array" ref="G656">XLOOKUP(C656, MachineCategory!B:B, MachineCategory!A:A, "", 0, 1)
</f>
        <v>ad4439bb-ad1e-4b8e-9331-4d4b84295fbd</v>
      </c>
      <c r="H656" s="6"/>
    </row>
    <row r="657">
      <c r="A657" s="73" t="s">
        <v>599</v>
      </c>
      <c r="B657" s="73">
        <v>8130.0</v>
      </c>
      <c r="C657" s="73">
        <v>8140.0</v>
      </c>
      <c r="D657" s="73">
        <v>18.0</v>
      </c>
      <c r="E657" s="73"/>
      <c r="F657" s="74" t="str">
        <f t="array" ref="F657">XLOOKUP(B657, MachineCategory!B:B, MachineCategory!A:A, "", 0, 1)
</f>
        <v>133e579b-1ad4-4de4-9bcb-9682d9529c0e</v>
      </c>
      <c r="G657" s="74" t="str">
        <f t="array" ref="G657">XLOOKUP(C657, MachineCategory!B:B, MachineCategory!A:A, "", 0, 1)
</f>
        <v>1812edc2-2c5c-4489-b185-9fe85dba1c6a</v>
      </c>
      <c r="H657" s="6"/>
    </row>
    <row r="658">
      <c r="A658" s="73" t="s">
        <v>599</v>
      </c>
      <c r="B658" s="73">
        <v>8130.0</v>
      </c>
      <c r="C658" s="73">
        <v>8141.0</v>
      </c>
      <c r="D658" s="73">
        <v>19.0</v>
      </c>
      <c r="E658" s="73"/>
      <c r="F658" s="74" t="str">
        <f t="array" ref="F658">XLOOKUP(B658, MachineCategory!B:B, MachineCategory!A:A, "", 0, 1)
</f>
        <v>133e579b-1ad4-4de4-9bcb-9682d9529c0e</v>
      </c>
      <c r="G658" s="74" t="str">
        <f t="array" ref="G658">XLOOKUP(C658, MachineCategory!B:B, MachineCategory!A:A, "", 0, 1)
</f>
        <v>7f156dad-2a83-4b3a-9b35-b8c7cf788c64</v>
      </c>
      <c r="H658" s="6"/>
    </row>
    <row r="659">
      <c r="A659" s="73" t="s">
        <v>599</v>
      </c>
      <c r="B659" s="73">
        <v>8130.0</v>
      </c>
      <c r="C659" s="73">
        <v>8144.0</v>
      </c>
      <c r="D659" s="73">
        <v>20.0</v>
      </c>
      <c r="E659" s="73"/>
      <c r="F659" s="74" t="str">
        <f t="array" ref="F659">XLOOKUP(B659, MachineCategory!B:B, MachineCategory!A:A, "", 0, 1)
</f>
        <v>133e579b-1ad4-4de4-9bcb-9682d9529c0e</v>
      </c>
      <c r="G659" s="74" t="str">
        <f t="array" ref="G659">XLOOKUP(C659, MachineCategory!B:B, MachineCategory!A:A, "", 0, 1)
</f>
        <v>d0bdb222-3522-4f39-8d12-d7f43d780892</v>
      </c>
      <c r="H659" s="6"/>
    </row>
    <row r="660">
      <c r="A660" s="73" t="s">
        <v>599</v>
      </c>
      <c r="B660" s="73">
        <v>8130.0</v>
      </c>
      <c r="C660" s="73">
        <v>8145.0</v>
      </c>
      <c r="D660" s="73">
        <v>21.0</v>
      </c>
      <c r="E660" s="73"/>
      <c r="F660" s="74" t="str">
        <f t="array" ref="F660">XLOOKUP(B660, MachineCategory!B:B, MachineCategory!A:A, "", 0, 1)
</f>
        <v>133e579b-1ad4-4de4-9bcb-9682d9529c0e</v>
      </c>
      <c r="G660" s="74" t="str">
        <f t="array" ref="G660">XLOOKUP(C660, MachineCategory!B:B, MachineCategory!A:A, "", 0, 1)
</f>
        <v>791cd8e5-f67a-469b-aa9b-b60a1a1f5855</v>
      </c>
      <c r="H660" s="6"/>
    </row>
    <row r="661">
      <c r="A661" s="73" t="s">
        <v>599</v>
      </c>
      <c r="B661" s="73">
        <v>8130.0</v>
      </c>
      <c r="C661" s="73">
        <v>8146.0</v>
      </c>
      <c r="D661" s="73">
        <v>22.0</v>
      </c>
      <c r="E661" s="73"/>
      <c r="F661" s="74" t="str">
        <f t="array" ref="F661">XLOOKUP(B661, MachineCategory!B:B, MachineCategory!A:A, "", 0, 1)
</f>
        <v>133e579b-1ad4-4de4-9bcb-9682d9529c0e</v>
      </c>
      <c r="G661" s="74" t="str">
        <f t="array" ref="G661">XLOOKUP(C661, MachineCategory!B:B, MachineCategory!A:A, "", 0, 1)
</f>
        <v>b527c05d-0ee4-4c70-b4fe-f0664ab1e56a</v>
      </c>
      <c r="H661" s="6"/>
    </row>
    <row r="662">
      <c r="A662" s="73" t="s">
        <v>599</v>
      </c>
      <c r="B662" s="73">
        <v>8131.0</v>
      </c>
      <c r="C662" s="73">
        <v>8130.0</v>
      </c>
      <c r="D662" s="73">
        <v>1.0</v>
      </c>
      <c r="E662" s="74" t="b">
        <v>1</v>
      </c>
      <c r="F662" s="74" t="str">
        <f t="array" ref="F662">XLOOKUP(B662, MachineCategory!B:B, MachineCategory!A:A, "", 0, 1)
</f>
        <v>ecaa807a-6da2-48c5-abaa-37e49b849d87</v>
      </c>
      <c r="G662" s="74" t="str">
        <f t="array" ref="G662">XLOOKUP(C662, MachineCategory!B:B, MachineCategory!A:A, "", 0, 1)
</f>
        <v>133e579b-1ad4-4de4-9bcb-9682d9529c0e</v>
      </c>
      <c r="H662" s="6"/>
    </row>
    <row r="663">
      <c r="A663" s="73" t="s">
        <v>599</v>
      </c>
      <c r="B663" s="73">
        <v>8131.0</v>
      </c>
      <c r="C663" s="73">
        <v>8132.0</v>
      </c>
      <c r="D663" s="73">
        <v>2.0</v>
      </c>
      <c r="E663" s="73"/>
      <c r="F663" s="74" t="str">
        <f t="array" ref="F663">XLOOKUP(B663, MachineCategory!B:B, MachineCategory!A:A, "", 0, 1)
</f>
        <v>ecaa807a-6da2-48c5-abaa-37e49b849d87</v>
      </c>
      <c r="G663" s="74" t="str">
        <f t="array" ref="G663">XLOOKUP(C663, MachineCategory!B:B, MachineCategory!A:A, "", 0, 1)
</f>
        <v>83ed8ab4-5695-4031-b938-1ebde8650460</v>
      </c>
      <c r="H663" s="6"/>
    </row>
    <row r="664">
      <c r="A664" s="73" t="s">
        <v>599</v>
      </c>
      <c r="B664" s="73">
        <v>8131.0</v>
      </c>
      <c r="C664" s="73">
        <v>8126.0</v>
      </c>
      <c r="D664" s="73">
        <v>3.0</v>
      </c>
      <c r="E664" s="73"/>
      <c r="F664" s="74" t="str">
        <f t="array" ref="F664">XLOOKUP(B664, MachineCategory!B:B, MachineCategory!A:A, "", 0, 1)
</f>
        <v>ecaa807a-6da2-48c5-abaa-37e49b849d87</v>
      </c>
      <c r="G664" s="74" t="str">
        <f t="array" ref="G664">XLOOKUP(C664, MachineCategory!B:B, MachineCategory!A:A, "", 0, 1)
</f>
        <v>b1934f8d-99cf-48d2-91a8-d15669c293e0</v>
      </c>
      <c r="H664" s="6"/>
    </row>
    <row r="665">
      <c r="A665" s="73" t="s">
        <v>599</v>
      </c>
      <c r="B665" s="73">
        <v>8131.0</v>
      </c>
      <c r="C665" s="73">
        <v>8125.0</v>
      </c>
      <c r="D665" s="73">
        <v>4.0</v>
      </c>
      <c r="E665" s="73"/>
      <c r="F665" s="74" t="str">
        <f t="array" ref="F665">XLOOKUP(B665, MachineCategory!B:B, MachineCategory!A:A, "", 0, 1)
</f>
        <v>ecaa807a-6da2-48c5-abaa-37e49b849d87</v>
      </c>
      <c r="G665" s="74" t="str">
        <f t="array" ref="G665">XLOOKUP(C665, MachineCategory!B:B, MachineCategory!A:A, "", 0, 1)
</f>
        <v>75da7083-e514-4135-aec2-49595943c0b9</v>
      </c>
      <c r="H665" s="6"/>
    </row>
    <row r="666">
      <c r="A666" s="73" t="s">
        <v>599</v>
      </c>
      <c r="B666" s="73">
        <v>8131.0</v>
      </c>
      <c r="C666" s="73">
        <v>8124.0</v>
      </c>
      <c r="D666" s="73">
        <v>5.0</v>
      </c>
      <c r="E666" s="73"/>
      <c r="F666" s="74" t="str">
        <f t="array" ref="F666">XLOOKUP(B666, MachineCategory!B:B, MachineCategory!A:A, "", 0, 1)
</f>
        <v>ecaa807a-6da2-48c5-abaa-37e49b849d87</v>
      </c>
      <c r="G666" s="74" t="str">
        <f t="array" ref="G666">XLOOKUP(C666, MachineCategory!B:B, MachineCategory!A:A, "", 0, 1)
</f>
        <v>a79703ca-8e39-4170-be14-7057cf692cbc</v>
      </c>
      <c r="H666" s="6"/>
    </row>
    <row r="667">
      <c r="A667" s="73" t="s">
        <v>599</v>
      </c>
      <c r="B667" s="73">
        <v>8131.0</v>
      </c>
      <c r="C667" s="73">
        <v>8142.0</v>
      </c>
      <c r="D667" s="73">
        <v>6.0</v>
      </c>
      <c r="E667" s="73"/>
      <c r="F667" s="74" t="str">
        <f t="array" ref="F667">XLOOKUP(B667, MachineCategory!B:B, MachineCategory!A:A, "", 0, 1)
</f>
        <v>ecaa807a-6da2-48c5-abaa-37e49b849d87</v>
      </c>
      <c r="G667" s="74" t="str">
        <f t="array" ref="G667">XLOOKUP(C667, MachineCategory!B:B, MachineCategory!A:A, "", 0, 1)
</f>
        <v>73a2249c-24cf-4111-8ee2-573d97387f2c</v>
      </c>
      <c r="H667" s="6"/>
    </row>
    <row r="668">
      <c r="A668" s="73" t="s">
        <v>599</v>
      </c>
      <c r="B668" s="73">
        <v>8131.0</v>
      </c>
      <c r="C668" s="73">
        <v>8143.0</v>
      </c>
      <c r="D668" s="73">
        <v>7.0</v>
      </c>
      <c r="E668" s="73"/>
      <c r="F668" s="74" t="str">
        <f t="array" ref="F668">XLOOKUP(B668, MachineCategory!B:B, MachineCategory!A:A, "", 0, 1)
</f>
        <v>ecaa807a-6da2-48c5-abaa-37e49b849d87</v>
      </c>
      <c r="G668" s="74" t="str">
        <f t="array" ref="G668">XLOOKUP(C668, MachineCategory!B:B, MachineCategory!A:A, "", 0, 1)
</f>
        <v>40f7d539-2e7f-4dbd-9a3f-05bb164f8067</v>
      </c>
      <c r="H668" s="6"/>
    </row>
    <row r="669">
      <c r="A669" s="73" t="s">
        <v>599</v>
      </c>
      <c r="B669" s="73">
        <v>8131.0</v>
      </c>
      <c r="C669" s="73">
        <v>8136.0</v>
      </c>
      <c r="D669" s="73">
        <v>8.0</v>
      </c>
      <c r="E669" s="73"/>
      <c r="F669" s="74" t="str">
        <f t="array" ref="F669">XLOOKUP(B669, MachineCategory!B:B, MachineCategory!A:A, "", 0, 1)
</f>
        <v>ecaa807a-6da2-48c5-abaa-37e49b849d87</v>
      </c>
      <c r="G669" s="74" t="str">
        <f t="array" ref="G669">XLOOKUP(C669, MachineCategory!B:B, MachineCategory!A:A, "", 0, 1)
</f>
        <v>a902cb9a-de5c-4c29-b46f-a1f84b844d43</v>
      </c>
      <c r="H669" s="6"/>
    </row>
    <row r="670">
      <c r="A670" s="73" t="s">
        <v>599</v>
      </c>
      <c r="B670" s="73">
        <v>8131.0</v>
      </c>
      <c r="C670" s="73">
        <v>8137.0</v>
      </c>
      <c r="D670" s="73">
        <v>9.0</v>
      </c>
      <c r="E670" s="73"/>
      <c r="F670" s="74" t="str">
        <f t="array" ref="F670">XLOOKUP(B670, MachineCategory!B:B, MachineCategory!A:A, "", 0, 1)
</f>
        <v>ecaa807a-6da2-48c5-abaa-37e49b849d87</v>
      </c>
      <c r="G670" s="74" t="str">
        <f t="array" ref="G670">XLOOKUP(C670, MachineCategory!B:B, MachineCategory!A:A, "", 0, 1)
</f>
        <v>9ad9d415-1201-4d9d-b34a-3bf5e192fe37</v>
      </c>
      <c r="H670" s="6"/>
    </row>
    <row r="671">
      <c r="A671" s="73" t="s">
        <v>599</v>
      </c>
      <c r="B671" s="73">
        <v>8131.0</v>
      </c>
      <c r="C671" s="73">
        <v>8138.0</v>
      </c>
      <c r="D671" s="73">
        <v>10.0</v>
      </c>
      <c r="E671" s="73"/>
      <c r="F671" s="74" t="str">
        <f t="array" ref="F671">XLOOKUP(B671, MachineCategory!B:B, MachineCategory!A:A, "", 0, 1)
</f>
        <v>ecaa807a-6da2-48c5-abaa-37e49b849d87</v>
      </c>
      <c r="G671" s="74" t="str">
        <f t="array" ref="G671">XLOOKUP(C671, MachineCategory!B:B, MachineCategory!A:A, "", 0, 1)
</f>
        <v>4df94c25-b269-45f7-89d1-c581919f2db9</v>
      </c>
      <c r="H671" s="6"/>
    </row>
    <row r="672">
      <c r="A672" s="73" t="s">
        <v>599</v>
      </c>
      <c r="B672" s="73">
        <v>8131.0</v>
      </c>
      <c r="C672" s="73">
        <v>8133.0</v>
      </c>
      <c r="D672" s="73">
        <v>11.0</v>
      </c>
      <c r="E672" s="73"/>
      <c r="F672" s="74" t="str">
        <f t="array" ref="F672">XLOOKUP(B672, MachineCategory!B:B, MachineCategory!A:A, "", 0, 1)
</f>
        <v>ecaa807a-6da2-48c5-abaa-37e49b849d87</v>
      </c>
      <c r="G672" s="74" t="str">
        <f t="array" ref="G672">XLOOKUP(C672, MachineCategory!B:B, MachineCategory!A:A, "", 0, 1)
</f>
        <v>acf49a83-7c76-4577-a2b6-18cdafd7291e</v>
      </c>
      <c r="H672" s="6"/>
    </row>
    <row r="673">
      <c r="A673" s="73" t="s">
        <v>599</v>
      </c>
      <c r="B673" s="73">
        <v>8131.0</v>
      </c>
      <c r="C673" s="73">
        <v>8127.0</v>
      </c>
      <c r="D673" s="73">
        <v>12.0</v>
      </c>
      <c r="E673" s="73"/>
      <c r="F673" s="74" t="str">
        <f t="array" ref="F673">XLOOKUP(B673, MachineCategory!B:B, MachineCategory!A:A, "", 0, 1)
</f>
        <v>ecaa807a-6da2-48c5-abaa-37e49b849d87</v>
      </c>
      <c r="G673" s="74" t="str">
        <f t="array" ref="G673">XLOOKUP(C673, MachineCategory!B:B, MachineCategory!A:A, "", 0, 1)
</f>
        <v>9131e791-30aa-4293-b558-67d544342c12</v>
      </c>
      <c r="H673" s="6"/>
    </row>
    <row r="674">
      <c r="A674" s="73" t="s">
        <v>599</v>
      </c>
      <c r="B674" s="73">
        <v>8131.0</v>
      </c>
      <c r="C674" s="73">
        <v>8134.0</v>
      </c>
      <c r="D674" s="73">
        <v>13.0</v>
      </c>
      <c r="E674" s="73"/>
      <c r="F674" s="74" t="str">
        <f t="array" ref="F674">XLOOKUP(B674, MachineCategory!B:B, MachineCategory!A:A, "", 0, 1)
</f>
        <v>ecaa807a-6da2-48c5-abaa-37e49b849d87</v>
      </c>
      <c r="G674" s="74" t="str">
        <f t="array" ref="G674">XLOOKUP(C674, MachineCategory!B:B, MachineCategory!A:A, "", 0, 1)
</f>
        <v>1595fde3-5e55-476a-9599-eb372ddcdc21</v>
      </c>
      <c r="H674" s="6"/>
    </row>
    <row r="675">
      <c r="A675" s="73" t="s">
        <v>599</v>
      </c>
      <c r="B675" s="73">
        <v>8131.0</v>
      </c>
      <c r="C675" s="73">
        <v>8135.0</v>
      </c>
      <c r="D675" s="73">
        <v>14.0</v>
      </c>
      <c r="E675" s="73"/>
      <c r="F675" s="74" t="str">
        <f t="array" ref="F675">XLOOKUP(B675, MachineCategory!B:B, MachineCategory!A:A, "", 0, 1)
</f>
        <v>ecaa807a-6da2-48c5-abaa-37e49b849d87</v>
      </c>
      <c r="G675" s="74" t="str">
        <f t="array" ref="G675">XLOOKUP(C675, MachineCategory!B:B, MachineCategory!A:A, "", 0, 1)
</f>
        <v>2013c109-9f88-49bb-a54b-7aa955d6537f</v>
      </c>
      <c r="H675" s="6"/>
    </row>
    <row r="676">
      <c r="A676" s="73" t="s">
        <v>599</v>
      </c>
      <c r="B676" s="73">
        <v>8131.0</v>
      </c>
      <c r="C676" s="73">
        <v>8128.0</v>
      </c>
      <c r="D676" s="73">
        <v>15.0</v>
      </c>
      <c r="E676" s="73"/>
      <c r="F676" s="74" t="str">
        <f t="array" ref="F676">XLOOKUP(B676, MachineCategory!B:B, MachineCategory!A:A, "", 0, 1)
</f>
        <v>ecaa807a-6da2-48c5-abaa-37e49b849d87</v>
      </c>
      <c r="G676" s="74" t="str">
        <f t="array" ref="G676">XLOOKUP(C676, MachineCategory!B:B, MachineCategory!A:A, "", 0, 1)
</f>
        <v>1c0b87d5-c90d-4cd3-b906-67ed8d416851</v>
      </c>
      <c r="H676" s="6"/>
    </row>
    <row r="677">
      <c r="A677" s="73" t="s">
        <v>599</v>
      </c>
      <c r="B677" s="73">
        <v>8131.0</v>
      </c>
      <c r="C677" s="73">
        <v>8129.0</v>
      </c>
      <c r="D677" s="73">
        <v>16.0</v>
      </c>
      <c r="E677" s="73"/>
      <c r="F677" s="74" t="str">
        <f t="array" ref="F677">XLOOKUP(B677, MachineCategory!B:B, MachineCategory!A:A, "", 0, 1)
</f>
        <v>ecaa807a-6da2-48c5-abaa-37e49b849d87</v>
      </c>
      <c r="G677" s="74" t="str">
        <f t="array" ref="G677">XLOOKUP(C677, MachineCategory!B:B, MachineCategory!A:A, "", 0, 1)
</f>
        <v>04ec9f58-1e85-4435-bc2a-d935a860cf32</v>
      </c>
      <c r="H677" s="6"/>
    </row>
    <row r="678">
      <c r="A678" s="73" t="s">
        <v>599</v>
      </c>
      <c r="B678" s="73">
        <v>8131.0</v>
      </c>
      <c r="C678" s="73">
        <v>8139.0</v>
      </c>
      <c r="D678" s="73">
        <v>17.0</v>
      </c>
      <c r="E678" s="73"/>
      <c r="F678" s="74" t="str">
        <f t="array" ref="F678">XLOOKUP(B678, MachineCategory!B:B, MachineCategory!A:A, "", 0, 1)
</f>
        <v>ecaa807a-6da2-48c5-abaa-37e49b849d87</v>
      </c>
      <c r="G678" s="74" t="str">
        <f t="array" ref="G678">XLOOKUP(C678, MachineCategory!B:B, MachineCategory!A:A, "", 0, 1)
</f>
        <v>ad4439bb-ad1e-4b8e-9331-4d4b84295fbd</v>
      </c>
      <c r="H678" s="6"/>
    </row>
    <row r="679">
      <c r="A679" s="73" t="s">
        <v>599</v>
      </c>
      <c r="B679" s="73">
        <v>8131.0</v>
      </c>
      <c r="C679" s="73">
        <v>8140.0</v>
      </c>
      <c r="D679" s="73">
        <v>18.0</v>
      </c>
      <c r="E679" s="73"/>
      <c r="F679" s="74" t="str">
        <f t="array" ref="F679">XLOOKUP(B679, MachineCategory!B:B, MachineCategory!A:A, "", 0, 1)
</f>
        <v>ecaa807a-6da2-48c5-abaa-37e49b849d87</v>
      </c>
      <c r="G679" s="74" t="str">
        <f t="array" ref="G679">XLOOKUP(C679, MachineCategory!B:B, MachineCategory!A:A, "", 0, 1)
</f>
        <v>1812edc2-2c5c-4489-b185-9fe85dba1c6a</v>
      </c>
      <c r="H679" s="6"/>
    </row>
    <row r="680">
      <c r="A680" s="73" t="s">
        <v>599</v>
      </c>
      <c r="B680" s="73">
        <v>8131.0</v>
      </c>
      <c r="C680" s="73">
        <v>8141.0</v>
      </c>
      <c r="D680" s="73">
        <v>19.0</v>
      </c>
      <c r="E680" s="73"/>
      <c r="F680" s="74" t="str">
        <f t="array" ref="F680">XLOOKUP(B680, MachineCategory!B:B, MachineCategory!A:A, "", 0, 1)
</f>
        <v>ecaa807a-6da2-48c5-abaa-37e49b849d87</v>
      </c>
      <c r="G680" s="74" t="str">
        <f t="array" ref="G680">XLOOKUP(C680, MachineCategory!B:B, MachineCategory!A:A, "", 0, 1)
</f>
        <v>7f156dad-2a83-4b3a-9b35-b8c7cf788c64</v>
      </c>
      <c r="H680" s="6"/>
    </row>
    <row r="681">
      <c r="A681" s="73" t="s">
        <v>599</v>
      </c>
      <c r="B681" s="73">
        <v>8131.0</v>
      </c>
      <c r="C681" s="73">
        <v>8144.0</v>
      </c>
      <c r="D681" s="73">
        <v>20.0</v>
      </c>
      <c r="E681" s="73"/>
      <c r="F681" s="74" t="str">
        <f t="array" ref="F681">XLOOKUP(B681, MachineCategory!B:B, MachineCategory!A:A, "", 0, 1)
</f>
        <v>ecaa807a-6da2-48c5-abaa-37e49b849d87</v>
      </c>
      <c r="G681" s="74" t="str">
        <f t="array" ref="G681">XLOOKUP(C681, MachineCategory!B:B, MachineCategory!A:A, "", 0, 1)
</f>
        <v>d0bdb222-3522-4f39-8d12-d7f43d780892</v>
      </c>
      <c r="H681" s="6"/>
    </row>
    <row r="682">
      <c r="A682" s="73" t="s">
        <v>599</v>
      </c>
      <c r="B682" s="73">
        <v>8131.0</v>
      </c>
      <c r="C682" s="73">
        <v>8145.0</v>
      </c>
      <c r="D682" s="73">
        <v>21.0</v>
      </c>
      <c r="E682" s="73"/>
      <c r="F682" s="74" t="str">
        <f t="array" ref="F682">XLOOKUP(B682, MachineCategory!B:B, MachineCategory!A:A, "", 0, 1)
</f>
        <v>ecaa807a-6da2-48c5-abaa-37e49b849d87</v>
      </c>
      <c r="G682" s="74" t="str">
        <f t="array" ref="G682">XLOOKUP(C682, MachineCategory!B:B, MachineCategory!A:A, "", 0, 1)
</f>
        <v>791cd8e5-f67a-469b-aa9b-b60a1a1f5855</v>
      </c>
      <c r="H682" s="6"/>
    </row>
    <row r="683">
      <c r="A683" s="73" t="s">
        <v>599</v>
      </c>
      <c r="B683" s="73">
        <v>8131.0</v>
      </c>
      <c r="C683" s="73">
        <v>8146.0</v>
      </c>
      <c r="D683" s="73">
        <v>22.0</v>
      </c>
      <c r="E683" s="73"/>
      <c r="F683" s="74" t="str">
        <f t="array" ref="F683">XLOOKUP(B683, MachineCategory!B:B, MachineCategory!A:A, "", 0, 1)
</f>
        <v>ecaa807a-6da2-48c5-abaa-37e49b849d87</v>
      </c>
      <c r="G683" s="74" t="str">
        <f t="array" ref="G683">XLOOKUP(C683, MachineCategory!B:B, MachineCategory!A:A, "", 0, 1)
</f>
        <v>b527c05d-0ee4-4c70-b4fe-f0664ab1e56a</v>
      </c>
      <c r="H683" s="6"/>
    </row>
    <row r="684">
      <c r="A684" s="73" t="s">
        <v>599</v>
      </c>
      <c r="B684" s="73">
        <v>8132.0</v>
      </c>
      <c r="C684" s="73">
        <v>8133.0</v>
      </c>
      <c r="D684" s="73">
        <v>1.0</v>
      </c>
      <c r="E684" s="74" t="b">
        <v>1</v>
      </c>
      <c r="F684" s="74" t="str">
        <f t="array" ref="F684">XLOOKUP(B684, MachineCategory!B:B, MachineCategory!A:A, "", 0, 1)
</f>
        <v>83ed8ab4-5695-4031-b938-1ebde8650460</v>
      </c>
      <c r="G684" s="74" t="str">
        <f t="array" ref="G684">XLOOKUP(C684, MachineCategory!B:B, MachineCategory!A:A, "", 0, 1)
</f>
        <v>acf49a83-7c76-4577-a2b6-18cdafd7291e</v>
      </c>
      <c r="H684" s="6"/>
    </row>
    <row r="685">
      <c r="A685" s="73" t="s">
        <v>599</v>
      </c>
      <c r="B685" s="73">
        <v>8132.0</v>
      </c>
      <c r="C685" s="73">
        <v>8131.0</v>
      </c>
      <c r="D685" s="73">
        <v>2.0</v>
      </c>
      <c r="E685" s="73"/>
      <c r="F685" s="74" t="str">
        <f t="array" ref="F685">XLOOKUP(B685, MachineCategory!B:B, MachineCategory!A:A, "", 0, 1)
</f>
        <v>83ed8ab4-5695-4031-b938-1ebde8650460</v>
      </c>
      <c r="G685" s="74" t="str">
        <f t="array" ref="G685">XLOOKUP(C685, MachineCategory!B:B, MachineCategory!A:A, "", 0, 1)
</f>
        <v>ecaa807a-6da2-48c5-abaa-37e49b849d87</v>
      </c>
      <c r="H685" s="6"/>
    </row>
    <row r="686">
      <c r="A686" s="73" t="s">
        <v>599</v>
      </c>
      <c r="B686" s="73">
        <v>8132.0</v>
      </c>
      <c r="C686" s="73">
        <v>8137.0</v>
      </c>
      <c r="D686" s="73">
        <v>3.0</v>
      </c>
      <c r="E686" s="73"/>
      <c r="F686" s="74" t="str">
        <f t="array" ref="F686">XLOOKUP(B686, MachineCategory!B:B, MachineCategory!A:A, "", 0, 1)
</f>
        <v>83ed8ab4-5695-4031-b938-1ebde8650460</v>
      </c>
      <c r="G686" s="74" t="str">
        <f t="array" ref="G686">XLOOKUP(C686, MachineCategory!B:B, MachineCategory!A:A, "", 0, 1)
</f>
        <v>9ad9d415-1201-4d9d-b34a-3bf5e192fe37</v>
      </c>
      <c r="H686" s="6"/>
    </row>
    <row r="687">
      <c r="A687" s="73" t="s">
        <v>599</v>
      </c>
      <c r="B687" s="73">
        <v>8132.0</v>
      </c>
      <c r="C687" s="73">
        <v>8138.0</v>
      </c>
      <c r="D687" s="73">
        <v>4.0</v>
      </c>
      <c r="E687" s="73"/>
      <c r="F687" s="74" t="str">
        <f t="array" ref="F687">XLOOKUP(B687, MachineCategory!B:B, MachineCategory!A:A, "", 0, 1)
</f>
        <v>83ed8ab4-5695-4031-b938-1ebde8650460</v>
      </c>
      <c r="G687" s="74" t="str">
        <f t="array" ref="G687">XLOOKUP(C687, MachineCategory!B:B, MachineCategory!A:A, "", 0, 1)
</f>
        <v>4df94c25-b269-45f7-89d1-c581919f2db9</v>
      </c>
      <c r="H687" s="6"/>
    </row>
    <row r="688">
      <c r="A688" s="73" t="s">
        <v>599</v>
      </c>
      <c r="B688" s="73">
        <v>8132.0</v>
      </c>
      <c r="C688" s="73">
        <v>8139.0</v>
      </c>
      <c r="D688" s="73">
        <v>5.0</v>
      </c>
      <c r="E688" s="73"/>
      <c r="F688" s="74" t="str">
        <f t="array" ref="F688">XLOOKUP(B688, MachineCategory!B:B, MachineCategory!A:A, "", 0, 1)
</f>
        <v>83ed8ab4-5695-4031-b938-1ebde8650460</v>
      </c>
      <c r="G688" s="74" t="str">
        <f t="array" ref="G688">XLOOKUP(C688, MachineCategory!B:B, MachineCategory!A:A, "", 0, 1)
</f>
        <v>ad4439bb-ad1e-4b8e-9331-4d4b84295fbd</v>
      </c>
      <c r="H688" s="6"/>
    </row>
    <row r="689">
      <c r="A689" s="73" t="s">
        <v>599</v>
      </c>
      <c r="B689" s="73">
        <v>8132.0</v>
      </c>
      <c r="C689" s="73">
        <v>8127.0</v>
      </c>
      <c r="D689" s="73">
        <v>6.0</v>
      </c>
      <c r="E689" s="73"/>
      <c r="F689" s="74" t="str">
        <f t="array" ref="F689">XLOOKUP(B689, MachineCategory!B:B, MachineCategory!A:A, "", 0, 1)
</f>
        <v>83ed8ab4-5695-4031-b938-1ebde8650460</v>
      </c>
      <c r="G689" s="74" t="str">
        <f t="array" ref="G689">XLOOKUP(C689, MachineCategory!B:B, MachineCategory!A:A, "", 0, 1)
</f>
        <v>9131e791-30aa-4293-b558-67d544342c12</v>
      </c>
      <c r="H689" s="6"/>
    </row>
    <row r="690">
      <c r="A690" s="73" t="s">
        <v>599</v>
      </c>
      <c r="B690" s="73">
        <v>8132.0</v>
      </c>
      <c r="C690" s="73">
        <v>8126.0</v>
      </c>
      <c r="D690" s="73">
        <v>7.0</v>
      </c>
      <c r="E690" s="73"/>
      <c r="F690" s="74" t="str">
        <f t="array" ref="F690">XLOOKUP(B690, MachineCategory!B:B, MachineCategory!A:A, "", 0, 1)
</f>
        <v>83ed8ab4-5695-4031-b938-1ebde8650460</v>
      </c>
      <c r="G690" s="74" t="str">
        <f t="array" ref="G690">XLOOKUP(C690, MachineCategory!B:B, MachineCategory!A:A, "", 0, 1)
</f>
        <v>b1934f8d-99cf-48d2-91a8-d15669c293e0</v>
      </c>
      <c r="H690" s="6"/>
    </row>
    <row r="691">
      <c r="A691" s="73" t="s">
        <v>599</v>
      </c>
      <c r="B691" s="73">
        <v>8132.0</v>
      </c>
      <c r="C691" s="73">
        <v>8125.0</v>
      </c>
      <c r="D691" s="73">
        <v>8.0</v>
      </c>
      <c r="E691" s="73"/>
      <c r="F691" s="74" t="str">
        <f t="array" ref="F691">XLOOKUP(B691, MachineCategory!B:B, MachineCategory!A:A, "", 0, 1)
</f>
        <v>83ed8ab4-5695-4031-b938-1ebde8650460</v>
      </c>
      <c r="G691" s="74" t="str">
        <f t="array" ref="G691">XLOOKUP(C691, MachineCategory!B:B, MachineCategory!A:A, "", 0, 1)
</f>
        <v>75da7083-e514-4135-aec2-49595943c0b9</v>
      </c>
      <c r="H691" s="6"/>
    </row>
    <row r="692">
      <c r="A692" s="73" t="s">
        <v>599</v>
      </c>
      <c r="B692" s="73">
        <v>8132.0</v>
      </c>
      <c r="C692" s="73">
        <v>8134.0</v>
      </c>
      <c r="D692" s="73">
        <v>9.0</v>
      </c>
      <c r="E692" s="73"/>
      <c r="F692" s="74" t="str">
        <f t="array" ref="F692">XLOOKUP(B692, MachineCategory!B:B, MachineCategory!A:A, "", 0, 1)
</f>
        <v>83ed8ab4-5695-4031-b938-1ebde8650460</v>
      </c>
      <c r="G692" s="74" t="str">
        <f t="array" ref="G692">XLOOKUP(C692, MachineCategory!B:B, MachineCategory!A:A, "", 0, 1)
</f>
        <v>1595fde3-5e55-476a-9599-eb372ddcdc21</v>
      </c>
      <c r="H692" s="6"/>
    </row>
    <row r="693">
      <c r="A693" s="73" t="s">
        <v>599</v>
      </c>
      <c r="B693" s="73">
        <v>8132.0</v>
      </c>
      <c r="C693" s="73">
        <v>8135.0</v>
      </c>
      <c r="D693" s="73">
        <v>10.0</v>
      </c>
      <c r="E693" s="73"/>
      <c r="F693" s="74" t="str">
        <f t="array" ref="F693">XLOOKUP(B693, MachineCategory!B:B, MachineCategory!A:A, "", 0, 1)
</f>
        <v>83ed8ab4-5695-4031-b938-1ebde8650460</v>
      </c>
      <c r="G693" s="74" t="str">
        <f t="array" ref="G693">XLOOKUP(C693, MachineCategory!B:B, MachineCategory!A:A, "", 0, 1)
</f>
        <v>2013c109-9f88-49bb-a54b-7aa955d6537f</v>
      </c>
      <c r="H693" s="6"/>
    </row>
    <row r="694">
      <c r="A694" s="73" t="s">
        <v>599</v>
      </c>
      <c r="B694" s="73">
        <v>8132.0</v>
      </c>
      <c r="C694" s="73">
        <v>8128.0</v>
      </c>
      <c r="D694" s="73">
        <v>11.0</v>
      </c>
      <c r="E694" s="73"/>
      <c r="F694" s="74" t="str">
        <f t="array" ref="F694">XLOOKUP(B694, MachineCategory!B:B, MachineCategory!A:A, "", 0, 1)
</f>
        <v>83ed8ab4-5695-4031-b938-1ebde8650460</v>
      </c>
      <c r="G694" s="74" t="str">
        <f t="array" ref="G694">XLOOKUP(C694, MachineCategory!B:B, MachineCategory!A:A, "", 0, 1)
</f>
        <v>1c0b87d5-c90d-4cd3-b906-67ed8d416851</v>
      </c>
      <c r="H694" s="6"/>
    </row>
    <row r="695">
      <c r="A695" s="73" t="s">
        <v>599</v>
      </c>
      <c r="B695" s="73">
        <v>8132.0</v>
      </c>
      <c r="C695" s="73">
        <v>8129.0</v>
      </c>
      <c r="D695" s="73">
        <v>12.0</v>
      </c>
      <c r="E695" s="73"/>
      <c r="F695" s="74" t="str">
        <f t="array" ref="F695">XLOOKUP(B695, MachineCategory!B:B, MachineCategory!A:A, "", 0, 1)
</f>
        <v>83ed8ab4-5695-4031-b938-1ebde8650460</v>
      </c>
      <c r="G695" s="74" t="str">
        <f t="array" ref="G695">XLOOKUP(C695, MachineCategory!B:B, MachineCategory!A:A, "", 0, 1)
</f>
        <v>04ec9f58-1e85-4435-bc2a-d935a860cf32</v>
      </c>
      <c r="H695" s="6"/>
    </row>
    <row r="696">
      <c r="A696" s="73" t="s">
        <v>599</v>
      </c>
      <c r="B696" s="73">
        <v>8132.0</v>
      </c>
      <c r="C696" s="73">
        <v>8130.0</v>
      </c>
      <c r="D696" s="73">
        <v>13.0</v>
      </c>
      <c r="E696" s="73"/>
      <c r="F696" s="74" t="str">
        <f t="array" ref="F696">XLOOKUP(B696, MachineCategory!B:B, MachineCategory!A:A, "", 0, 1)
</f>
        <v>83ed8ab4-5695-4031-b938-1ebde8650460</v>
      </c>
      <c r="G696" s="74" t="str">
        <f t="array" ref="G696">XLOOKUP(C696, MachineCategory!B:B, MachineCategory!A:A, "", 0, 1)
</f>
        <v>133e579b-1ad4-4de4-9bcb-9682d9529c0e</v>
      </c>
      <c r="H696" s="6"/>
    </row>
    <row r="697">
      <c r="A697" s="73" t="s">
        <v>599</v>
      </c>
      <c r="B697" s="73">
        <v>8132.0</v>
      </c>
      <c r="C697" s="73">
        <v>8124.0</v>
      </c>
      <c r="D697" s="73">
        <v>14.0</v>
      </c>
      <c r="E697" s="73"/>
      <c r="F697" s="74" t="str">
        <f t="array" ref="F697">XLOOKUP(B697, MachineCategory!B:B, MachineCategory!A:A, "", 0, 1)
</f>
        <v>83ed8ab4-5695-4031-b938-1ebde8650460</v>
      </c>
      <c r="G697" s="74" t="str">
        <f t="array" ref="G697">XLOOKUP(C697, MachineCategory!B:B, MachineCategory!A:A, "", 0, 1)
</f>
        <v>a79703ca-8e39-4170-be14-7057cf692cbc</v>
      </c>
      <c r="H697" s="6"/>
    </row>
    <row r="698">
      <c r="A698" s="73" t="s">
        <v>599</v>
      </c>
      <c r="B698" s="73">
        <v>8132.0</v>
      </c>
      <c r="C698" s="73">
        <v>8136.0</v>
      </c>
      <c r="D698" s="73">
        <v>15.0</v>
      </c>
      <c r="E698" s="73"/>
      <c r="F698" s="74" t="str">
        <f t="array" ref="F698">XLOOKUP(B698, MachineCategory!B:B, MachineCategory!A:A, "", 0, 1)
</f>
        <v>83ed8ab4-5695-4031-b938-1ebde8650460</v>
      </c>
      <c r="G698" s="74" t="str">
        <f t="array" ref="G698">XLOOKUP(C698, MachineCategory!B:B, MachineCategory!A:A, "", 0, 1)
</f>
        <v>a902cb9a-de5c-4c29-b46f-a1f84b844d43</v>
      </c>
      <c r="H698" s="6"/>
    </row>
    <row r="699">
      <c r="A699" s="73" t="s">
        <v>599</v>
      </c>
      <c r="B699" s="73">
        <v>8132.0</v>
      </c>
      <c r="C699" s="73">
        <v>8140.0</v>
      </c>
      <c r="D699" s="73">
        <v>16.0</v>
      </c>
      <c r="E699" s="73"/>
      <c r="F699" s="74" t="str">
        <f t="array" ref="F699">XLOOKUP(B699, MachineCategory!B:B, MachineCategory!A:A, "", 0, 1)
</f>
        <v>83ed8ab4-5695-4031-b938-1ebde8650460</v>
      </c>
      <c r="G699" s="74" t="str">
        <f t="array" ref="G699">XLOOKUP(C699, MachineCategory!B:B, MachineCategory!A:A, "", 0, 1)
</f>
        <v>1812edc2-2c5c-4489-b185-9fe85dba1c6a</v>
      </c>
      <c r="H699" s="6"/>
    </row>
    <row r="700">
      <c r="A700" s="73" t="s">
        <v>599</v>
      </c>
      <c r="B700" s="73">
        <v>8132.0</v>
      </c>
      <c r="C700" s="73">
        <v>8141.0</v>
      </c>
      <c r="D700" s="73">
        <v>17.0</v>
      </c>
      <c r="E700" s="73"/>
      <c r="F700" s="74" t="str">
        <f t="array" ref="F700">XLOOKUP(B700, MachineCategory!B:B, MachineCategory!A:A, "", 0, 1)
</f>
        <v>83ed8ab4-5695-4031-b938-1ebde8650460</v>
      </c>
      <c r="G700" s="74" t="str">
        <f t="array" ref="G700">XLOOKUP(C700, MachineCategory!B:B, MachineCategory!A:A, "", 0, 1)
</f>
        <v>7f156dad-2a83-4b3a-9b35-b8c7cf788c64</v>
      </c>
      <c r="H700" s="6"/>
    </row>
    <row r="701">
      <c r="A701" s="73" t="s">
        <v>599</v>
      </c>
      <c r="B701" s="73">
        <v>8132.0</v>
      </c>
      <c r="C701" s="73">
        <v>8142.0</v>
      </c>
      <c r="D701" s="73">
        <v>18.0</v>
      </c>
      <c r="E701" s="73"/>
      <c r="F701" s="74" t="str">
        <f t="array" ref="F701">XLOOKUP(B701, MachineCategory!B:B, MachineCategory!A:A, "", 0, 1)
</f>
        <v>83ed8ab4-5695-4031-b938-1ebde8650460</v>
      </c>
      <c r="G701" s="74" t="str">
        <f t="array" ref="G701">XLOOKUP(C701, MachineCategory!B:B, MachineCategory!A:A, "", 0, 1)
</f>
        <v>73a2249c-24cf-4111-8ee2-573d97387f2c</v>
      </c>
      <c r="H701" s="6"/>
    </row>
    <row r="702">
      <c r="A702" s="73" t="s">
        <v>599</v>
      </c>
      <c r="B702" s="73">
        <v>8132.0</v>
      </c>
      <c r="C702" s="73">
        <v>8143.0</v>
      </c>
      <c r="D702" s="73">
        <v>19.0</v>
      </c>
      <c r="E702" s="73"/>
      <c r="F702" s="74" t="str">
        <f t="array" ref="F702">XLOOKUP(B702, MachineCategory!B:B, MachineCategory!A:A, "", 0, 1)
</f>
        <v>83ed8ab4-5695-4031-b938-1ebde8650460</v>
      </c>
      <c r="G702" s="74" t="str">
        <f t="array" ref="G702">XLOOKUP(C702, MachineCategory!B:B, MachineCategory!A:A, "", 0, 1)
</f>
        <v>40f7d539-2e7f-4dbd-9a3f-05bb164f8067</v>
      </c>
      <c r="H702" s="6"/>
    </row>
    <row r="703">
      <c r="A703" s="73" t="s">
        <v>599</v>
      </c>
      <c r="B703" s="73">
        <v>8132.0</v>
      </c>
      <c r="C703" s="73">
        <v>8144.0</v>
      </c>
      <c r="D703" s="73">
        <v>20.0</v>
      </c>
      <c r="E703" s="73"/>
      <c r="F703" s="74" t="str">
        <f t="array" ref="F703">XLOOKUP(B703, MachineCategory!B:B, MachineCategory!A:A, "", 0, 1)
</f>
        <v>83ed8ab4-5695-4031-b938-1ebde8650460</v>
      </c>
      <c r="G703" s="74" t="str">
        <f t="array" ref="G703">XLOOKUP(C703, MachineCategory!B:B, MachineCategory!A:A, "", 0, 1)
</f>
        <v>d0bdb222-3522-4f39-8d12-d7f43d780892</v>
      </c>
      <c r="H703" s="6"/>
    </row>
    <row r="704">
      <c r="A704" s="73" t="s">
        <v>599</v>
      </c>
      <c r="B704" s="73">
        <v>8132.0</v>
      </c>
      <c r="C704" s="73">
        <v>8145.0</v>
      </c>
      <c r="D704" s="73">
        <v>21.0</v>
      </c>
      <c r="E704" s="73"/>
      <c r="F704" s="74" t="str">
        <f t="array" ref="F704">XLOOKUP(B704, MachineCategory!B:B, MachineCategory!A:A, "", 0, 1)
</f>
        <v>83ed8ab4-5695-4031-b938-1ebde8650460</v>
      </c>
      <c r="G704" s="74" t="str">
        <f t="array" ref="G704">XLOOKUP(C704, MachineCategory!B:B, MachineCategory!A:A, "", 0, 1)
</f>
        <v>791cd8e5-f67a-469b-aa9b-b60a1a1f5855</v>
      </c>
      <c r="H704" s="6"/>
    </row>
    <row r="705">
      <c r="A705" s="73" t="s">
        <v>599</v>
      </c>
      <c r="B705" s="73">
        <v>8132.0</v>
      </c>
      <c r="C705" s="73">
        <v>8146.0</v>
      </c>
      <c r="D705" s="73">
        <v>22.0</v>
      </c>
      <c r="E705" s="73"/>
      <c r="F705" s="74" t="str">
        <f t="array" ref="F705">XLOOKUP(B705, MachineCategory!B:B, MachineCategory!A:A, "", 0, 1)
</f>
        <v>83ed8ab4-5695-4031-b938-1ebde8650460</v>
      </c>
      <c r="G705" s="74" t="str">
        <f t="array" ref="G705">XLOOKUP(C705, MachineCategory!B:B, MachineCategory!A:A, "", 0, 1)
</f>
        <v>b527c05d-0ee4-4c70-b4fe-f0664ab1e56a</v>
      </c>
      <c r="H705" s="6"/>
    </row>
    <row r="706">
      <c r="A706" s="73" t="s">
        <v>599</v>
      </c>
      <c r="B706" s="73">
        <v>8133.0</v>
      </c>
      <c r="C706" s="73">
        <v>8132.0</v>
      </c>
      <c r="D706" s="73">
        <v>1.0</v>
      </c>
      <c r="E706" s="74" t="b">
        <v>1</v>
      </c>
      <c r="F706" s="74" t="str">
        <f t="array" ref="F706">XLOOKUP(B706, MachineCategory!B:B, MachineCategory!A:A, "", 0, 1)
</f>
        <v>acf49a83-7c76-4577-a2b6-18cdafd7291e</v>
      </c>
      <c r="G706" s="74" t="str">
        <f t="array" ref="G706">XLOOKUP(C706, MachineCategory!B:B, MachineCategory!A:A, "", 0, 1)
</f>
        <v>83ed8ab4-5695-4031-b938-1ebde8650460</v>
      </c>
      <c r="H706" s="6"/>
    </row>
    <row r="707">
      <c r="A707" s="73" t="s">
        <v>599</v>
      </c>
      <c r="B707" s="73">
        <v>8133.0</v>
      </c>
      <c r="C707" s="73">
        <v>8134.0</v>
      </c>
      <c r="D707" s="73">
        <v>2.0</v>
      </c>
      <c r="E707" s="73"/>
      <c r="F707" s="74" t="str">
        <f t="array" ref="F707">XLOOKUP(B707, MachineCategory!B:B, MachineCategory!A:A, "", 0, 1)
</f>
        <v>acf49a83-7c76-4577-a2b6-18cdafd7291e</v>
      </c>
      <c r="G707" s="74" t="str">
        <f t="array" ref="G707">XLOOKUP(C707, MachineCategory!B:B, MachineCategory!A:A, "", 0, 1)
</f>
        <v>1595fde3-5e55-476a-9599-eb372ddcdc21</v>
      </c>
      <c r="H707" s="6"/>
    </row>
    <row r="708">
      <c r="A708" s="73" t="s">
        <v>599</v>
      </c>
      <c r="B708" s="73">
        <v>8133.0</v>
      </c>
      <c r="C708" s="73">
        <v>8128.0</v>
      </c>
      <c r="D708" s="73">
        <v>3.0</v>
      </c>
      <c r="E708" s="73"/>
      <c r="F708" s="74" t="str">
        <f t="array" ref="F708">XLOOKUP(B708, MachineCategory!B:B, MachineCategory!A:A, "", 0, 1)
</f>
        <v>acf49a83-7c76-4577-a2b6-18cdafd7291e</v>
      </c>
      <c r="G708" s="74" t="str">
        <f t="array" ref="G708">XLOOKUP(C708, MachineCategory!B:B, MachineCategory!A:A, "", 0, 1)
</f>
        <v>1c0b87d5-c90d-4cd3-b906-67ed8d416851</v>
      </c>
      <c r="H708" s="6"/>
    </row>
    <row r="709">
      <c r="A709" s="73" t="s">
        <v>599</v>
      </c>
      <c r="B709" s="73">
        <v>8133.0</v>
      </c>
      <c r="C709" s="73">
        <v>8127.0</v>
      </c>
      <c r="D709" s="73">
        <v>4.0</v>
      </c>
      <c r="E709" s="73"/>
      <c r="F709" s="74" t="str">
        <f t="array" ref="F709">XLOOKUP(B709, MachineCategory!B:B, MachineCategory!A:A, "", 0, 1)
</f>
        <v>acf49a83-7c76-4577-a2b6-18cdafd7291e</v>
      </c>
      <c r="G709" s="74" t="str">
        <f t="array" ref="G709">XLOOKUP(C709, MachineCategory!B:B, MachineCategory!A:A, "", 0, 1)
</f>
        <v>9131e791-30aa-4293-b558-67d544342c12</v>
      </c>
      <c r="H709" s="6"/>
    </row>
    <row r="710">
      <c r="A710" s="73" t="s">
        <v>599</v>
      </c>
      <c r="B710" s="73">
        <v>8133.0</v>
      </c>
      <c r="C710" s="73">
        <v>8126.0</v>
      </c>
      <c r="D710" s="73">
        <v>5.0</v>
      </c>
      <c r="E710" s="73"/>
      <c r="F710" s="74" t="str">
        <f t="array" ref="F710">XLOOKUP(B710, MachineCategory!B:B, MachineCategory!A:A, "", 0, 1)
</f>
        <v>acf49a83-7c76-4577-a2b6-18cdafd7291e</v>
      </c>
      <c r="G710" s="74" t="str">
        <f t="array" ref="G710">XLOOKUP(C710, MachineCategory!B:B, MachineCategory!A:A, "", 0, 1)
</f>
        <v>b1934f8d-99cf-48d2-91a8-d15669c293e0</v>
      </c>
      <c r="H710" s="6"/>
    </row>
    <row r="711">
      <c r="A711" s="73" t="s">
        <v>599</v>
      </c>
      <c r="B711" s="73">
        <v>8133.0</v>
      </c>
      <c r="C711" s="73">
        <v>8138.0</v>
      </c>
      <c r="D711" s="73">
        <v>6.0</v>
      </c>
      <c r="E711" s="73"/>
      <c r="F711" s="74" t="str">
        <f t="array" ref="F711">XLOOKUP(B711, MachineCategory!B:B, MachineCategory!A:A, "", 0, 1)
</f>
        <v>acf49a83-7c76-4577-a2b6-18cdafd7291e</v>
      </c>
      <c r="G711" s="74" t="str">
        <f t="array" ref="G711">XLOOKUP(C711, MachineCategory!B:B, MachineCategory!A:A, "", 0, 1)
</f>
        <v>4df94c25-b269-45f7-89d1-c581919f2db9</v>
      </c>
      <c r="H711" s="6"/>
    </row>
    <row r="712">
      <c r="A712" s="73" t="s">
        <v>599</v>
      </c>
      <c r="B712" s="73">
        <v>8133.0</v>
      </c>
      <c r="C712" s="73">
        <v>8139.0</v>
      </c>
      <c r="D712" s="73">
        <v>7.0</v>
      </c>
      <c r="E712" s="73"/>
      <c r="F712" s="74" t="str">
        <f t="array" ref="F712">XLOOKUP(B712, MachineCategory!B:B, MachineCategory!A:A, "", 0, 1)
</f>
        <v>acf49a83-7c76-4577-a2b6-18cdafd7291e</v>
      </c>
      <c r="G712" s="74" t="str">
        <f t="array" ref="G712">XLOOKUP(C712, MachineCategory!B:B, MachineCategory!A:A, "", 0, 1)
</f>
        <v>ad4439bb-ad1e-4b8e-9331-4d4b84295fbd</v>
      </c>
      <c r="H712" s="6"/>
    </row>
    <row r="713">
      <c r="A713" s="73" t="s">
        <v>599</v>
      </c>
      <c r="B713" s="73">
        <v>8133.0</v>
      </c>
      <c r="C713" s="73">
        <v>8140.0</v>
      </c>
      <c r="D713" s="73">
        <v>8.0</v>
      </c>
      <c r="E713" s="73"/>
      <c r="F713" s="74" t="str">
        <f t="array" ref="F713">XLOOKUP(B713, MachineCategory!B:B, MachineCategory!A:A, "", 0, 1)
</f>
        <v>acf49a83-7c76-4577-a2b6-18cdafd7291e</v>
      </c>
      <c r="G713" s="74" t="str">
        <f t="array" ref="G713">XLOOKUP(C713, MachineCategory!B:B, MachineCategory!A:A, "", 0, 1)
</f>
        <v>1812edc2-2c5c-4489-b185-9fe85dba1c6a</v>
      </c>
      <c r="H713" s="6"/>
    </row>
    <row r="714">
      <c r="A714" s="73" t="s">
        <v>599</v>
      </c>
      <c r="B714" s="73">
        <v>8133.0</v>
      </c>
      <c r="C714" s="73">
        <v>8129.0</v>
      </c>
      <c r="D714" s="73">
        <v>9.0</v>
      </c>
      <c r="E714" s="73"/>
      <c r="F714" s="74" t="str">
        <f t="array" ref="F714">XLOOKUP(B714, MachineCategory!B:B, MachineCategory!A:A, "", 0, 1)
</f>
        <v>acf49a83-7c76-4577-a2b6-18cdafd7291e</v>
      </c>
      <c r="G714" s="74" t="str">
        <f t="array" ref="G714">XLOOKUP(C714, MachineCategory!B:B, MachineCategory!A:A, "", 0, 1)
</f>
        <v>04ec9f58-1e85-4435-bc2a-d935a860cf32</v>
      </c>
      <c r="H714" s="6"/>
    </row>
    <row r="715">
      <c r="A715" s="73" t="s">
        <v>599</v>
      </c>
      <c r="B715" s="73">
        <v>8133.0</v>
      </c>
      <c r="C715" s="73">
        <v>8131.0</v>
      </c>
      <c r="D715" s="73">
        <v>10.0</v>
      </c>
      <c r="E715" s="73"/>
      <c r="F715" s="74" t="str">
        <f t="array" ref="F715">XLOOKUP(B715, MachineCategory!B:B, MachineCategory!A:A, "", 0, 1)
</f>
        <v>acf49a83-7c76-4577-a2b6-18cdafd7291e</v>
      </c>
      <c r="G715" s="74" t="str">
        <f t="array" ref="G715">XLOOKUP(C715, MachineCategory!B:B, MachineCategory!A:A, "", 0, 1)
</f>
        <v>ecaa807a-6da2-48c5-abaa-37e49b849d87</v>
      </c>
      <c r="H715" s="6"/>
    </row>
    <row r="716">
      <c r="A716" s="73" t="s">
        <v>599</v>
      </c>
      <c r="B716" s="73">
        <v>8133.0</v>
      </c>
      <c r="C716" s="73">
        <v>8130.0</v>
      </c>
      <c r="D716" s="73">
        <v>11.0</v>
      </c>
      <c r="E716" s="73"/>
      <c r="F716" s="74" t="str">
        <f t="array" ref="F716">XLOOKUP(B716, MachineCategory!B:B, MachineCategory!A:A, "", 0, 1)
</f>
        <v>acf49a83-7c76-4577-a2b6-18cdafd7291e</v>
      </c>
      <c r="G716" s="74" t="str">
        <f t="array" ref="G716">XLOOKUP(C716, MachineCategory!B:B, MachineCategory!A:A, "", 0, 1)
</f>
        <v>133e579b-1ad4-4de4-9bcb-9682d9529c0e</v>
      </c>
      <c r="H716" s="6"/>
    </row>
    <row r="717">
      <c r="A717" s="73" t="s">
        <v>599</v>
      </c>
      <c r="B717" s="73">
        <v>8133.0</v>
      </c>
      <c r="C717" s="73">
        <v>8125.0</v>
      </c>
      <c r="D717" s="73">
        <v>12.0</v>
      </c>
      <c r="E717" s="73"/>
      <c r="F717" s="74" t="str">
        <f t="array" ref="F717">XLOOKUP(B717, MachineCategory!B:B, MachineCategory!A:A, "", 0, 1)
</f>
        <v>acf49a83-7c76-4577-a2b6-18cdafd7291e</v>
      </c>
      <c r="G717" s="74" t="str">
        <f t="array" ref="G717">XLOOKUP(C717, MachineCategory!B:B, MachineCategory!A:A, "", 0, 1)
</f>
        <v>75da7083-e514-4135-aec2-49595943c0b9</v>
      </c>
      <c r="H717" s="6"/>
    </row>
    <row r="718">
      <c r="A718" s="73" t="s">
        <v>599</v>
      </c>
      <c r="B718" s="73">
        <v>8133.0</v>
      </c>
      <c r="C718" s="73">
        <v>8124.0</v>
      </c>
      <c r="D718" s="73">
        <v>13.0</v>
      </c>
      <c r="E718" s="73"/>
      <c r="F718" s="74" t="str">
        <f t="array" ref="F718">XLOOKUP(B718, MachineCategory!B:B, MachineCategory!A:A, "", 0, 1)
</f>
        <v>acf49a83-7c76-4577-a2b6-18cdafd7291e</v>
      </c>
      <c r="G718" s="74" t="str">
        <f t="array" ref="G718">XLOOKUP(C718, MachineCategory!B:B, MachineCategory!A:A, "", 0, 1)
</f>
        <v>a79703ca-8e39-4170-be14-7057cf692cbc</v>
      </c>
      <c r="H718" s="6"/>
    </row>
    <row r="719">
      <c r="A719" s="73" t="s">
        <v>599</v>
      </c>
      <c r="B719" s="73">
        <v>8133.0</v>
      </c>
      <c r="C719" s="73">
        <v>8135.0</v>
      </c>
      <c r="D719" s="73">
        <v>14.0</v>
      </c>
      <c r="E719" s="73"/>
      <c r="F719" s="74" t="str">
        <f t="array" ref="F719">XLOOKUP(B719, MachineCategory!B:B, MachineCategory!A:A, "", 0, 1)
</f>
        <v>acf49a83-7c76-4577-a2b6-18cdafd7291e</v>
      </c>
      <c r="G719" s="74" t="str">
        <f t="array" ref="G719">XLOOKUP(C719, MachineCategory!B:B, MachineCategory!A:A, "", 0, 1)
</f>
        <v>2013c109-9f88-49bb-a54b-7aa955d6537f</v>
      </c>
      <c r="H719" s="6"/>
    </row>
    <row r="720">
      <c r="A720" s="73" t="s">
        <v>599</v>
      </c>
      <c r="B720" s="73">
        <v>8133.0</v>
      </c>
      <c r="C720" s="73">
        <v>8137.0</v>
      </c>
      <c r="D720" s="73">
        <v>15.0</v>
      </c>
      <c r="E720" s="73"/>
      <c r="F720" s="74" t="str">
        <f t="array" ref="F720">XLOOKUP(B720, MachineCategory!B:B, MachineCategory!A:A, "", 0, 1)
</f>
        <v>acf49a83-7c76-4577-a2b6-18cdafd7291e</v>
      </c>
      <c r="G720" s="74" t="str">
        <f t="array" ref="G720">XLOOKUP(C720, MachineCategory!B:B, MachineCategory!A:A, "", 0, 1)
</f>
        <v>9ad9d415-1201-4d9d-b34a-3bf5e192fe37</v>
      </c>
      <c r="H720" s="6"/>
    </row>
    <row r="721">
      <c r="A721" s="73" t="s">
        <v>599</v>
      </c>
      <c r="B721" s="73">
        <v>8133.0</v>
      </c>
      <c r="C721" s="73">
        <v>8136.0</v>
      </c>
      <c r="D721" s="73">
        <v>16.0</v>
      </c>
      <c r="E721" s="73"/>
      <c r="F721" s="74" t="str">
        <f t="array" ref="F721">XLOOKUP(B721, MachineCategory!B:B, MachineCategory!A:A, "", 0, 1)
</f>
        <v>acf49a83-7c76-4577-a2b6-18cdafd7291e</v>
      </c>
      <c r="G721" s="74" t="str">
        <f t="array" ref="G721">XLOOKUP(C721, MachineCategory!B:B, MachineCategory!A:A, "", 0, 1)
</f>
        <v>a902cb9a-de5c-4c29-b46f-a1f84b844d43</v>
      </c>
      <c r="H721" s="6"/>
    </row>
    <row r="722">
      <c r="A722" s="73" t="s">
        <v>599</v>
      </c>
      <c r="B722" s="73">
        <v>8133.0</v>
      </c>
      <c r="C722" s="73">
        <v>8141.0</v>
      </c>
      <c r="D722" s="73">
        <v>17.0</v>
      </c>
      <c r="E722" s="73"/>
      <c r="F722" s="74" t="str">
        <f t="array" ref="F722">XLOOKUP(B722, MachineCategory!B:B, MachineCategory!A:A, "", 0, 1)
</f>
        <v>acf49a83-7c76-4577-a2b6-18cdafd7291e</v>
      </c>
      <c r="G722" s="74" t="str">
        <f t="array" ref="G722">XLOOKUP(C722, MachineCategory!B:B, MachineCategory!A:A, "", 0, 1)
</f>
        <v>7f156dad-2a83-4b3a-9b35-b8c7cf788c64</v>
      </c>
      <c r="H722" s="6"/>
    </row>
    <row r="723">
      <c r="A723" s="73" t="s">
        <v>599</v>
      </c>
      <c r="B723" s="73">
        <v>8133.0</v>
      </c>
      <c r="C723" s="73">
        <v>8142.0</v>
      </c>
      <c r="D723" s="73">
        <v>18.0</v>
      </c>
      <c r="E723" s="73"/>
      <c r="F723" s="74" t="str">
        <f t="array" ref="F723">XLOOKUP(B723, MachineCategory!B:B, MachineCategory!A:A, "", 0, 1)
</f>
        <v>acf49a83-7c76-4577-a2b6-18cdafd7291e</v>
      </c>
      <c r="G723" s="74" t="str">
        <f t="array" ref="G723">XLOOKUP(C723, MachineCategory!B:B, MachineCategory!A:A, "", 0, 1)
</f>
        <v>73a2249c-24cf-4111-8ee2-573d97387f2c</v>
      </c>
      <c r="H723" s="6"/>
    </row>
    <row r="724">
      <c r="A724" s="73" t="s">
        <v>599</v>
      </c>
      <c r="B724" s="73">
        <v>8133.0</v>
      </c>
      <c r="C724" s="73">
        <v>8143.0</v>
      </c>
      <c r="D724" s="73">
        <v>19.0</v>
      </c>
      <c r="E724" s="73"/>
      <c r="F724" s="74" t="str">
        <f t="array" ref="F724">XLOOKUP(B724, MachineCategory!B:B, MachineCategory!A:A, "", 0, 1)
</f>
        <v>acf49a83-7c76-4577-a2b6-18cdafd7291e</v>
      </c>
      <c r="G724" s="74" t="str">
        <f t="array" ref="G724">XLOOKUP(C724, MachineCategory!B:B, MachineCategory!A:A, "", 0, 1)
</f>
        <v>40f7d539-2e7f-4dbd-9a3f-05bb164f8067</v>
      </c>
      <c r="H724" s="6"/>
    </row>
    <row r="725">
      <c r="A725" s="73" t="s">
        <v>599</v>
      </c>
      <c r="B725" s="73">
        <v>8133.0</v>
      </c>
      <c r="C725" s="73">
        <v>8144.0</v>
      </c>
      <c r="D725" s="73">
        <v>20.0</v>
      </c>
      <c r="E725" s="73"/>
      <c r="F725" s="74" t="str">
        <f t="array" ref="F725">XLOOKUP(B725, MachineCategory!B:B, MachineCategory!A:A, "", 0, 1)
</f>
        <v>acf49a83-7c76-4577-a2b6-18cdafd7291e</v>
      </c>
      <c r="G725" s="74" t="str">
        <f t="array" ref="G725">XLOOKUP(C725, MachineCategory!B:B, MachineCategory!A:A, "", 0, 1)
</f>
        <v>d0bdb222-3522-4f39-8d12-d7f43d780892</v>
      </c>
      <c r="H725" s="6"/>
    </row>
    <row r="726">
      <c r="A726" s="73" t="s">
        <v>599</v>
      </c>
      <c r="B726" s="73">
        <v>8133.0</v>
      </c>
      <c r="C726" s="73">
        <v>8145.0</v>
      </c>
      <c r="D726" s="73">
        <v>21.0</v>
      </c>
      <c r="E726" s="73"/>
      <c r="F726" s="74" t="str">
        <f t="array" ref="F726">XLOOKUP(B726, MachineCategory!B:B, MachineCategory!A:A, "", 0, 1)
</f>
        <v>acf49a83-7c76-4577-a2b6-18cdafd7291e</v>
      </c>
      <c r="G726" s="74" t="str">
        <f t="array" ref="G726">XLOOKUP(C726, MachineCategory!B:B, MachineCategory!A:A, "", 0, 1)
</f>
        <v>791cd8e5-f67a-469b-aa9b-b60a1a1f5855</v>
      </c>
      <c r="H726" s="6"/>
    </row>
    <row r="727">
      <c r="A727" s="73" t="s">
        <v>599</v>
      </c>
      <c r="B727" s="73">
        <v>8133.0</v>
      </c>
      <c r="C727" s="73">
        <v>8146.0</v>
      </c>
      <c r="D727" s="73">
        <v>22.0</v>
      </c>
      <c r="E727" s="73"/>
      <c r="F727" s="74" t="str">
        <f t="array" ref="F727">XLOOKUP(B727, MachineCategory!B:B, MachineCategory!A:A, "", 0, 1)
</f>
        <v>acf49a83-7c76-4577-a2b6-18cdafd7291e</v>
      </c>
      <c r="G727" s="74" t="str">
        <f t="array" ref="G727">XLOOKUP(C727, MachineCategory!B:B, MachineCategory!A:A, "", 0, 1)
</f>
        <v>b527c05d-0ee4-4c70-b4fe-f0664ab1e56a</v>
      </c>
      <c r="H727" s="6"/>
    </row>
    <row r="728">
      <c r="A728" s="73" t="s">
        <v>599</v>
      </c>
      <c r="B728" s="73">
        <v>8134.0</v>
      </c>
      <c r="C728" s="73">
        <v>8135.0</v>
      </c>
      <c r="D728" s="73">
        <v>1.0</v>
      </c>
      <c r="E728" s="74" t="b">
        <v>1</v>
      </c>
      <c r="F728" s="74" t="str">
        <f t="array" ref="F728">XLOOKUP(B728, MachineCategory!B:B, MachineCategory!A:A, "", 0, 1)
</f>
        <v>1595fde3-5e55-476a-9599-eb372ddcdc21</v>
      </c>
      <c r="G728" s="74" t="str">
        <f t="array" ref="G728">XLOOKUP(C728, MachineCategory!B:B, MachineCategory!A:A, "", 0, 1)
</f>
        <v>2013c109-9f88-49bb-a54b-7aa955d6537f</v>
      </c>
      <c r="H728" s="6"/>
    </row>
    <row r="729">
      <c r="A729" s="73" t="s">
        <v>599</v>
      </c>
      <c r="B729" s="73">
        <v>8134.0</v>
      </c>
      <c r="C729" s="73">
        <v>8133.0</v>
      </c>
      <c r="D729" s="73">
        <v>2.0</v>
      </c>
      <c r="E729" s="73"/>
      <c r="F729" s="74" t="str">
        <f t="array" ref="F729">XLOOKUP(B729, MachineCategory!B:B, MachineCategory!A:A, "", 0, 1)
</f>
        <v>1595fde3-5e55-476a-9599-eb372ddcdc21</v>
      </c>
      <c r="G729" s="74" t="str">
        <f t="array" ref="G729">XLOOKUP(C729, MachineCategory!B:B, MachineCategory!A:A, "", 0, 1)
</f>
        <v>acf49a83-7c76-4577-a2b6-18cdafd7291e</v>
      </c>
      <c r="H729" s="6"/>
    </row>
    <row r="730">
      <c r="A730" s="73" t="s">
        <v>599</v>
      </c>
      <c r="B730" s="73">
        <v>8134.0</v>
      </c>
      <c r="C730" s="73">
        <v>8127.0</v>
      </c>
      <c r="D730" s="73">
        <v>3.0</v>
      </c>
      <c r="E730" s="73"/>
      <c r="F730" s="74" t="str">
        <f t="array" ref="F730">XLOOKUP(B730, MachineCategory!B:B, MachineCategory!A:A, "", 0, 1)
</f>
        <v>1595fde3-5e55-476a-9599-eb372ddcdc21</v>
      </c>
      <c r="G730" s="74" t="str">
        <f t="array" ref="G730">XLOOKUP(C730, MachineCategory!B:B, MachineCategory!A:A, "", 0, 1)
</f>
        <v>9131e791-30aa-4293-b558-67d544342c12</v>
      </c>
      <c r="H730" s="6"/>
    </row>
    <row r="731">
      <c r="A731" s="73" t="s">
        <v>599</v>
      </c>
      <c r="B731" s="73">
        <v>8134.0</v>
      </c>
      <c r="C731" s="73">
        <v>8128.0</v>
      </c>
      <c r="D731" s="73">
        <v>4.0</v>
      </c>
      <c r="E731" s="73"/>
      <c r="F731" s="74" t="str">
        <f t="array" ref="F731">XLOOKUP(B731, MachineCategory!B:B, MachineCategory!A:A, "", 0, 1)
</f>
        <v>1595fde3-5e55-476a-9599-eb372ddcdc21</v>
      </c>
      <c r="G731" s="74" t="str">
        <f t="array" ref="G731">XLOOKUP(C731, MachineCategory!B:B, MachineCategory!A:A, "", 0, 1)
</f>
        <v>1c0b87d5-c90d-4cd3-b906-67ed8d416851</v>
      </c>
      <c r="H731" s="6"/>
    </row>
    <row r="732">
      <c r="A732" s="73" t="s">
        <v>599</v>
      </c>
      <c r="B732" s="73">
        <v>8134.0</v>
      </c>
      <c r="C732" s="73">
        <v>8129.0</v>
      </c>
      <c r="D732" s="73">
        <v>5.0</v>
      </c>
      <c r="E732" s="73"/>
      <c r="F732" s="74" t="str">
        <f t="array" ref="F732">XLOOKUP(B732, MachineCategory!B:B, MachineCategory!A:A, "", 0, 1)
</f>
        <v>1595fde3-5e55-476a-9599-eb372ddcdc21</v>
      </c>
      <c r="G732" s="74" t="str">
        <f t="array" ref="G732">XLOOKUP(C732, MachineCategory!B:B, MachineCategory!A:A, "", 0, 1)
</f>
        <v>04ec9f58-1e85-4435-bc2a-d935a860cf32</v>
      </c>
      <c r="H732" s="6"/>
    </row>
    <row r="733">
      <c r="A733" s="73" t="s">
        <v>599</v>
      </c>
      <c r="B733" s="73">
        <v>8134.0</v>
      </c>
      <c r="C733" s="73">
        <v>8141.0</v>
      </c>
      <c r="D733" s="73">
        <v>6.0</v>
      </c>
      <c r="E733" s="73"/>
      <c r="F733" s="74" t="str">
        <f t="array" ref="F733">XLOOKUP(B733, MachineCategory!B:B, MachineCategory!A:A, "", 0, 1)
</f>
        <v>1595fde3-5e55-476a-9599-eb372ddcdc21</v>
      </c>
      <c r="G733" s="74" t="str">
        <f t="array" ref="G733">XLOOKUP(C733, MachineCategory!B:B, MachineCategory!A:A, "", 0, 1)
</f>
        <v>7f156dad-2a83-4b3a-9b35-b8c7cf788c64</v>
      </c>
      <c r="H733" s="6"/>
    </row>
    <row r="734">
      <c r="A734" s="73" t="s">
        <v>599</v>
      </c>
      <c r="B734" s="73">
        <v>8134.0</v>
      </c>
      <c r="C734" s="73">
        <v>8140.0</v>
      </c>
      <c r="D734" s="73">
        <v>7.0</v>
      </c>
      <c r="E734" s="73"/>
      <c r="F734" s="74" t="str">
        <f t="array" ref="F734">XLOOKUP(B734, MachineCategory!B:B, MachineCategory!A:A, "", 0, 1)
</f>
        <v>1595fde3-5e55-476a-9599-eb372ddcdc21</v>
      </c>
      <c r="G734" s="74" t="str">
        <f t="array" ref="G734">XLOOKUP(C734, MachineCategory!B:B, MachineCategory!A:A, "", 0, 1)
</f>
        <v>1812edc2-2c5c-4489-b185-9fe85dba1c6a</v>
      </c>
      <c r="H734" s="6"/>
    </row>
    <row r="735">
      <c r="A735" s="73" t="s">
        <v>599</v>
      </c>
      <c r="B735" s="73">
        <v>8134.0</v>
      </c>
      <c r="C735" s="73">
        <v>8139.0</v>
      </c>
      <c r="D735" s="73">
        <v>8.0</v>
      </c>
      <c r="E735" s="73"/>
      <c r="F735" s="74" t="str">
        <f t="array" ref="F735">XLOOKUP(B735, MachineCategory!B:B, MachineCategory!A:A, "", 0, 1)
</f>
        <v>1595fde3-5e55-476a-9599-eb372ddcdc21</v>
      </c>
      <c r="G735" s="74" t="str">
        <f t="array" ref="G735">XLOOKUP(C735, MachineCategory!B:B, MachineCategory!A:A, "", 0, 1)
</f>
        <v>ad4439bb-ad1e-4b8e-9331-4d4b84295fbd</v>
      </c>
      <c r="H735" s="6"/>
    </row>
    <row r="736">
      <c r="A736" s="73" t="s">
        <v>599</v>
      </c>
      <c r="B736" s="73">
        <v>8134.0</v>
      </c>
      <c r="C736" s="73">
        <v>8132.0</v>
      </c>
      <c r="D736" s="73">
        <v>9.0</v>
      </c>
      <c r="E736" s="73"/>
      <c r="F736" s="74" t="str">
        <f t="array" ref="F736">XLOOKUP(B736, MachineCategory!B:B, MachineCategory!A:A, "", 0, 1)
</f>
        <v>1595fde3-5e55-476a-9599-eb372ddcdc21</v>
      </c>
      <c r="G736" s="74" t="str">
        <f t="array" ref="G736">XLOOKUP(C736, MachineCategory!B:B, MachineCategory!A:A, "", 0, 1)
</f>
        <v>83ed8ab4-5695-4031-b938-1ebde8650460</v>
      </c>
      <c r="H736" s="6"/>
    </row>
    <row r="737">
      <c r="A737" s="73" t="s">
        <v>599</v>
      </c>
      <c r="B737" s="73">
        <v>8134.0</v>
      </c>
      <c r="C737" s="73">
        <v>8126.0</v>
      </c>
      <c r="D737" s="73">
        <v>10.0</v>
      </c>
      <c r="E737" s="73"/>
      <c r="F737" s="74" t="str">
        <f t="array" ref="F737">XLOOKUP(B737, MachineCategory!B:B, MachineCategory!A:A, "", 0, 1)
</f>
        <v>1595fde3-5e55-476a-9599-eb372ddcdc21</v>
      </c>
      <c r="G737" s="74" t="str">
        <f t="array" ref="G737">XLOOKUP(C737, MachineCategory!B:B, MachineCategory!A:A, "", 0, 1)
</f>
        <v>b1934f8d-99cf-48d2-91a8-d15669c293e0</v>
      </c>
      <c r="H737" s="6"/>
    </row>
    <row r="738">
      <c r="A738" s="73" t="s">
        <v>599</v>
      </c>
      <c r="B738" s="73">
        <v>8134.0</v>
      </c>
      <c r="C738" s="73">
        <v>8131.0</v>
      </c>
      <c r="D738" s="73">
        <v>11.0</v>
      </c>
      <c r="E738" s="73"/>
      <c r="F738" s="74" t="str">
        <f t="array" ref="F738">XLOOKUP(B738, MachineCategory!B:B, MachineCategory!A:A, "", 0, 1)
</f>
        <v>1595fde3-5e55-476a-9599-eb372ddcdc21</v>
      </c>
      <c r="G738" s="74" t="str">
        <f t="array" ref="G738">XLOOKUP(C738, MachineCategory!B:B, MachineCategory!A:A, "", 0, 1)
</f>
        <v>ecaa807a-6da2-48c5-abaa-37e49b849d87</v>
      </c>
      <c r="H738" s="6"/>
    </row>
    <row r="739">
      <c r="A739" s="73" t="s">
        <v>599</v>
      </c>
      <c r="B739" s="73">
        <v>8134.0</v>
      </c>
      <c r="C739" s="73">
        <v>8130.0</v>
      </c>
      <c r="D739" s="73">
        <v>12.0</v>
      </c>
      <c r="E739" s="73"/>
      <c r="F739" s="74" t="str">
        <f t="array" ref="F739">XLOOKUP(B739, MachineCategory!B:B, MachineCategory!A:A, "", 0, 1)
</f>
        <v>1595fde3-5e55-476a-9599-eb372ddcdc21</v>
      </c>
      <c r="G739" s="74" t="str">
        <f t="array" ref="G739">XLOOKUP(C739, MachineCategory!B:B, MachineCategory!A:A, "", 0, 1)
</f>
        <v>133e579b-1ad4-4de4-9bcb-9682d9529c0e</v>
      </c>
      <c r="H739" s="6"/>
    </row>
    <row r="740">
      <c r="A740" s="73" t="s">
        <v>599</v>
      </c>
      <c r="B740" s="73">
        <v>8134.0</v>
      </c>
      <c r="C740" s="73">
        <v>8125.0</v>
      </c>
      <c r="D740" s="73">
        <v>13.0</v>
      </c>
      <c r="E740" s="73"/>
      <c r="F740" s="74" t="str">
        <f t="array" ref="F740">XLOOKUP(B740, MachineCategory!B:B, MachineCategory!A:A, "", 0, 1)
</f>
        <v>1595fde3-5e55-476a-9599-eb372ddcdc21</v>
      </c>
      <c r="G740" s="74" t="str">
        <f t="array" ref="G740">XLOOKUP(C740, MachineCategory!B:B, MachineCategory!A:A, "", 0, 1)
</f>
        <v>75da7083-e514-4135-aec2-49595943c0b9</v>
      </c>
      <c r="H740" s="6"/>
    </row>
    <row r="741">
      <c r="A741" s="73" t="s">
        <v>599</v>
      </c>
      <c r="B741" s="73">
        <v>8134.0</v>
      </c>
      <c r="C741" s="73">
        <v>8124.0</v>
      </c>
      <c r="D741" s="73">
        <v>14.0</v>
      </c>
      <c r="E741" s="73"/>
      <c r="F741" s="74" t="str">
        <f t="array" ref="F741">XLOOKUP(B741, MachineCategory!B:B, MachineCategory!A:A, "", 0, 1)
</f>
        <v>1595fde3-5e55-476a-9599-eb372ddcdc21</v>
      </c>
      <c r="G741" s="74" t="str">
        <f t="array" ref="G741">XLOOKUP(C741, MachineCategory!B:B, MachineCategory!A:A, "", 0, 1)
</f>
        <v>a79703ca-8e39-4170-be14-7057cf692cbc</v>
      </c>
      <c r="H741" s="6"/>
    </row>
    <row r="742">
      <c r="A742" s="73" t="s">
        <v>599</v>
      </c>
      <c r="B742" s="73">
        <v>8134.0</v>
      </c>
      <c r="C742" s="73">
        <v>8138.0</v>
      </c>
      <c r="D742" s="73">
        <v>15.0</v>
      </c>
      <c r="E742" s="73"/>
      <c r="F742" s="74" t="str">
        <f t="array" ref="F742">XLOOKUP(B742, MachineCategory!B:B, MachineCategory!A:A, "", 0, 1)
</f>
        <v>1595fde3-5e55-476a-9599-eb372ddcdc21</v>
      </c>
      <c r="G742" s="74" t="str">
        <f t="array" ref="G742">XLOOKUP(C742, MachineCategory!B:B, MachineCategory!A:A, "", 0, 1)
</f>
        <v>4df94c25-b269-45f7-89d1-c581919f2db9</v>
      </c>
      <c r="H742" s="6"/>
    </row>
    <row r="743">
      <c r="A743" s="73" t="s">
        <v>599</v>
      </c>
      <c r="B743" s="73">
        <v>8134.0</v>
      </c>
      <c r="C743" s="73">
        <v>8137.0</v>
      </c>
      <c r="D743" s="73">
        <v>16.0</v>
      </c>
      <c r="E743" s="73"/>
      <c r="F743" s="74" t="str">
        <f t="array" ref="F743">XLOOKUP(B743, MachineCategory!B:B, MachineCategory!A:A, "", 0, 1)
</f>
        <v>1595fde3-5e55-476a-9599-eb372ddcdc21</v>
      </c>
      <c r="G743" s="74" t="str">
        <f t="array" ref="G743">XLOOKUP(C743, MachineCategory!B:B, MachineCategory!A:A, "", 0, 1)
</f>
        <v>9ad9d415-1201-4d9d-b34a-3bf5e192fe37</v>
      </c>
      <c r="H743" s="6"/>
    </row>
    <row r="744">
      <c r="A744" s="73" t="s">
        <v>599</v>
      </c>
      <c r="B744" s="73">
        <v>8134.0</v>
      </c>
      <c r="C744" s="73">
        <v>8136.0</v>
      </c>
      <c r="D744" s="73">
        <v>17.0</v>
      </c>
      <c r="E744" s="73"/>
      <c r="F744" s="74" t="str">
        <f t="array" ref="F744">XLOOKUP(B744, MachineCategory!B:B, MachineCategory!A:A, "", 0, 1)
</f>
        <v>1595fde3-5e55-476a-9599-eb372ddcdc21</v>
      </c>
      <c r="G744" s="74" t="str">
        <f t="array" ref="G744">XLOOKUP(C744, MachineCategory!B:B, MachineCategory!A:A, "", 0, 1)
</f>
        <v>a902cb9a-de5c-4c29-b46f-a1f84b844d43</v>
      </c>
      <c r="H744" s="6"/>
    </row>
    <row r="745">
      <c r="A745" s="73" t="s">
        <v>599</v>
      </c>
      <c r="B745" s="73">
        <v>8134.0</v>
      </c>
      <c r="C745" s="73">
        <v>8142.0</v>
      </c>
      <c r="D745" s="73">
        <v>18.0</v>
      </c>
      <c r="E745" s="73"/>
      <c r="F745" s="74" t="str">
        <f t="array" ref="F745">XLOOKUP(B745, MachineCategory!B:B, MachineCategory!A:A, "", 0, 1)
</f>
        <v>1595fde3-5e55-476a-9599-eb372ddcdc21</v>
      </c>
      <c r="G745" s="74" t="str">
        <f t="array" ref="G745">XLOOKUP(C745, MachineCategory!B:B, MachineCategory!A:A, "", 0, 1)
</f>
        <v>73a2249c-24cf-4111-8ee2-573d97387f2c</v>
      </c>
      <c r="H745" s="6"/>
    </row>
    <row r="746">
      <c r="A746" s="73" t="s">
        <v>599</v>
      </c>
      <c r="B746" s="73">
        <v>8134.0</v>
      </c>
      <c r="C746" s="73">
        <v>8143.0</v>
      </c>
      <c r="D746" s="73">
        <v>19.0</v>
      </c>
      <c r="E746" s="73"/>
      <c r="F746" s="74" t="str">
        <f t="array" ref="F746">XLOOKUP(B746, MachineCategory!B:B, MachineCategory!A:A, "", 0, 1)
</f>
        <v>1595fde3-5e55-476a-9599-eb372ddcdc21</v>
      </c>
      <c r="G746" s="74" t="str">
        <f t="array" ref="G746">XLOOKUP(C746, MachineCategory!B:B, MachineCategory!A:A, "", 0, 1)
</f>
        <v>40f7d539-2e7f-4dbd-9a3f-05bb164f8067</v>
      </c>
      <c r="H746" s="6"/>
    </row>
    <row r="747">
      <c r="A747" s="73" t="s">
        <v>599</v>
      </c>
      <c r="B747" s="73">
        <v>8134.0</v>
      </c>
      <c r="C747" s="73">
        <v>8144.0</v>
      </c>
      <c r="D747" s="73">
        <v>20.0</v>
      </c>
      <c r="E747" s="73"/>
      <c r="F747" s="74" t="str">
        <f t="array" ref="F747">XLOOKUP(B747, MachineCategory!B:B, MachineCategory!A:A, "", 0, 1)
</f>
        <v>1595fde3-5e55-476a-9599-eb372ddcdc21</v>
      </c>
      <c r="G747" s="74" t="str">
        <f t="array" ref="G747">XLOOKUP(C747, MachineCategory!B:B, MachineCategory!A:A, "", 0, 1)
</f>
        <v>d0bdb222-3522-4f39-8d12-d7f43d780892</v>
      </c>
      <c r="H747" s="6"/>
    </row>
    <row r="748">
      <c r="A748" s="73" t="s">
        <v>599</v>
      </c>
      <c r="B748" s="73">
        <v>8134.0</v>
      </c>
      <c r="C748" s="73">
        <v>8145.0</v>
      </c>
      <c r="D748" s="73">
        <v>21.0</v>
      </c>
      <c r="E748" s="73"/>
      <c r="F748" s="74" t="str">
        <f t="array" ref="F748">XLOOKUP(B748, MachineCategory!B:B, MachineCategory!A:A, "", 0, 1)
</f>
        <v>1595fde3-5e55-476a-9599-eb372ddcdc21</v>
      </c>
      <c r="G748" s="74" t="str">
        <f t="array" ref="G748">XLOOKUP(C748, MachineCategory!B:B, MachineCategory!A:A, "", 0, 1)
</f>
        <v>791cd8e5-f67a-469b-aa9b-b60a1a1f5855</v>
      </c>
      <c r="H748" s="6"/>
    </row>
    <row r="749">
      <c r="A749" s="73" t="s">
        <v>599</v>
      </c>
      <c r="B749" s="73">
        <v>8134.0</v>
      </c>
      <c r="C749" s="73">
        <v>8146.0</v>
      </c>
      <c r="D749" s="73">
        <v>22.0</v>
      </c>
      <c r="E749" s="73"/>
      <c r="F749" s="74" t="str">
        <f t="array" ref="F749">XLOOKUP(B749, MachineCategory!B:B, MachineCategory!A:A, "", 0, 1)
</f>
        <v>1595fde3-5e55-476a-9599-eb372ddcdc21</v>
      </c>
      <c r="G749" s="74" t="str">
        <f t="array" ref="G749">XLOOKUP(C749, MachineCategory!B:B, MachineCategory!A:A, "", 0, 1)
</f>
        <v>b527c05d-0ee4-4c70-b4fe-f0664ab1e56a</v>
      </c>
      <c r="H749" s="6"/>
    </row>
    <row r="750">
      <c r="A750" s="73" t="s">
        <v>599</v>
      </c>
      <c r="B750" s="73">
        <v>8135.0</v>
      </c>
      <c r="C750" s="73">
        <v>8134.0</v>
      </c>
      <c r="D750" s="73">
        <v>1.0</v>
      </c>
      <c r="E750" s="74" t="b">
        <v>1</v>
      </c>
      <c r="F750" s="74" t="str">
        <f t="array" ref="F750">XLOOKUP(B750, MachineCategory!B:B, MachineCategory!A:A, "", 0, 1)
</f>
        <v>2013c109-9f88-49bb-a54b-7aa955d6537f</v>
      </c>
      <c r="G750" s="74" t="str">
        <f t="array" ref="G750">XLOOKUP(C750, MachineCategory!B:B, MachineCategory!A:A, "", 0, 1)
</f>
        <v>1595fde3-5e55-476a-9599-eb372ddcdc21</v>
      </c>
      <c r="H750" s="6"/>
    </row>
    <row r="751">
      <c r="A751" s="73" t="s">
        <v>599</v>
      </c>
      <c r="B751" s="73">
        <v>8135.0</v>
      </c>
      <c r="C751" s="73">
        <v>8129.0</v>
      </c>
      <c r="D751" s="73">
        <v>2.0</v>
      </c>
      <c r="E751" s="73"/>
      <c r="F751" s="74" t="str">
        <f t="array" ref="F751">XLOOKUP(B751, MachineCategory!B:B, MachineCategory!A:A, "", 0, 1)
</f>
        <v>2013c109-9f88-49bb-a54b-7aa955d6537f</v>
      </c>
      <c r="G751" s="74" t="str">
        <f t="array" ref="G751">XLOOKUP(C751, MachineCategory!B:B, MachineCategory!A:A, "", 0, 1)
</f>
        <v>04ec9f58-1e85-4435-bc2a-d935a860cf32</v>
      </c>
      <c r="H751" s="6"/>
    </row>
    <row r="752">
      <c r="A752" s="73" t="s">
        <v>599</v>
      </c>
      <c r="B752" s="73">
        <v>8135.0</v>
      </c>
      <c r="C752" s="73">
        <v>8128.0</v>
      </c>
      <c r="D752" s="73">
        <v>3.0</v>
      </c>
      <c r="E752" s="73"/>
      <c r="F752" s="74" t="str">
        <f t="array" ref="F752">XLOOKUP(B752, MachineCategory!B:B, MachineCategory!A:A, "", 0, 1)
</f>
        <v>2013c109-9f88-49bb-a54b-7aa955d6537f</v>
      </c>
      <c r="G752" s="74" t="str">
        <f t="array" ref="G752">XLOOKUP(C752, MachineCategory!B:B, MachineCategory!A:A, "", 0, 1)
</f>
        <v>1c0b87d5-c90d-4cd3-b906-67ed8d416851</v>
      </c>
      <c r="H752" s="6"/>
    </row>
    <row r="753">
      <c r="A753" s="73" t="s">
        <v>599</v>
      </c>
      <c r="B753" s="73">
        <v>8135.0</v>
      </c>
      <c r="C753" s="73">
        <v>8140.0</v>
      </c>
      <c r="D753" s="73">
        <v>4.0</v>
      </c>
      <c r="E753" s="73"/>
      <c r="F753" s="74" t="str">
        <f t="array" ref="F753">XLOOKUP(B753, MachineCategory!B:B, MachineCategory!A:A, "", 0, 1)
</f>
        <v>2013c109-9f88-49bb-a54b-7aa955d6537f</v>
      </c>
      <c r="G753" s="74" t="str">
        <f t="array" ref="G753">XLOOKUP(C753, MachineCategory!B:B, MachineCategory!A:A, "", 0, 1)
</f>
        <v>1812edc2-2c5c-4489-b185-9fe85dba1c6a</v>
      </c>
      <c r="H753" s="6"/>
    </row>
    <row r="754">
      <c r="A754" s="73" t="s">
        <v>599</v>
      </c>
      <c r="B754" s="73">
        <v>8135.0</v>
      </c>
      <c r="C754" s="73">
        <v>8141.0</v>
      </c>
      <c r="D754" s="73">
        <v>5.0</v>
      </c>
      <c r="E754" s="73"/>
      <c r="F754" s="74" t="str">
        <f t="array" ref="F754">XLOOKUP(B754, MachineCategory!B:B, MachineCategory!A:A, "", 0, 1)
</f>
        <v>2013c109-9f88-49bb-a54b-7aa955d6537f</v>
      </c>
      <c r="G754" s="74" t="str">
        <f t="array" ref="G754">XLOOKUP(C754, MachineCategory!B:B, MachineCategory!A:A, "", 0, 1)
</f>
        <v>7f156dad-2a83-4b3a-9b35-b8c7cf788c64</v>
      </c>
      <c r="H754" s="6"/>
    </row>
    <row r="755">
      <c r="A755" s="73" t="s">
        <v>599</v>
      </c>
      <c r="B755" s="73">
        <v>8135.0</v>
      </c>
      <c r="C755" s="73">
        <v>8133.0</v>
      </c>
      <c r="D755" s="73">
        <v>6.0</v>
      </c>
      <c r="E755" s="73"/>
      <c r="F755" s="74" t="str">
        <f t="array" ref="F755">XLOOKUP(B755, MachineCategory!B:B, MachineCategory!A:A, "", 0, 1)
</f>
        <v>2013c109-9f88-49bb-a54b-7aa955d6537f</v>
      </c>
      <c r="G755" s="74" t="str">
        <f t="array" ref="G755">XLOOKUP(C755, MachineCategory!B:B, MachineCategory!A:A, "", 0, 1)
</f>
        <v>acf49a83-7c76-4577-a2b6-18cdafd7291e</v>
      </c>
      <c r="H755" s="6"/>
    </row>
    <row r="756">
      <c r="A756" s="73" t="s">
        <v>599</v>
      </c>
      <c r="B756" s="73">
        <v>8135.0</v>
      </c>
      <c r="C756" s="73">
        <v>8132.0</v>
      </c>
      <c r="D756" s="73">
        <v>7.0</v>
      </c>
      <c r="E756" s="73"/>
      <c r="F756" s="74" t="str">
        <f t="array" ref="F756">XLOOKUP(B756, MachineCategory!B:B, MachineCategory!A:A, "", 0, 1)
</f>
        <v>2013c109-9f88-49bb-a54b-7aa955d6537f</v>
      </c>
      <c r="G756" s="74" t="str">
        <f t="array" ref="G756">XLOOKUP(C756, MachineCategory!B:B, MachineCategory!A:A, "", 0, 1)
</f>
        <v>83ed8ab4-5695-4031-b938-1ebde8650460</v>
      </c>
      <c r="H756" s="6"/>
    </row>
    <row r="757">
      <c r="A757" s="73" t="s">
        <v>599</v>
      </c>
      <c r="B757" s="73">
        <v>8135.0</v>
      </c>
      <c r="C757" s="73">
        <v>8127.0</v>
      </c>
      <c r="D757" s="73">
        <v>8.0</v>
      </c>
      <c r="E757" s="73"/>
      <c r="F757" s="74" t="str">
        <f t="array" ref="F757">XLOOKUP(B757, MachineCategory!B:B, MachineCategory!A:A, "", 0, 1)
</f>
        <v>2013c109-9f88-49bb-a54b-7aa955d6537f</v>
      </c>
      <c r="G757" s="74" t="str">
        <f t="array" ref="G757">XLOOKUP(C757, MachineCategory!B:B, MachineCategory!A:A, "", 0, 1)
</f>
        <v>9131e791-30aa-4293-b558-67d544342c12</v>
      </c>
      <c r="H757" s="6"/>
    </row>
    <row r="758">
      <c r="A758" s="73" t="s">
        <v>599</v>
      </c>
      <c r="B758" s="73">
        <v>8135.0</v>
      </c>
      <c r="C758" s="73">
        <v>8126.0</v>
      </c>
      <c r="D758" s="73">
        <v>9.0</v>
      </c>
      <c r="E758" s="73"/>
      <c r="F758" s="74" t="str">
        <f t="array" ref="F758">XLOOKUP(B758, MachineCategory!B:B, MachineCategory!A:A, "", 0, 1)
</f>
        <v>2013c109-9f88-49bb-a54b-7aa955d6537f</v>
      </c>
      <c r="G758" s="74" t="str">
        <f t="array" ref="G758">XLOOKUP(C758, MachineCategory!B:B, MachineCategory!A:A, "", 0, 1)
</f>
        <v>b1934f8d-99cf-48d2-91a8-d15669c293e0</v>
      </c>
      <c r="H758" s="6"/>
    </row>
    <row r="759">
      <c r="A759" s="73" t="s">
        <v>599</v>
      </c>
      <c r="B759" s="73">
        <v>8135.0</v>
      </c>
      <c r="C759" s="73">
        <v>8131.0</v>
      </c>
      <c r="D759" s="73">
        <v>10.0</v>
      </c>
      <c r="E759" s="73"/>
      <c r="F759" s="74" t="str">
        <f t="array" ref="F759">XLOOKUP(B759, MachineCategory!B:B, MachineCategory!A:A, "", 0, 1)
</f>
        <v>2013c109-9f88-49bb-a54b-7aa955d6537f</v>
      </c>
      <c r="G759" s="74" t="str">
        <f t="array" ref="G759">XLOOKUP(C759, MachineCategory!B:B, MachineCategory!A:A, "", 0, 1)
</f>
        <v>ecaa807a-6da2-48c5-abaa-37e49b849d87</v>
      </c>
      <c r="H759" s="6"/>
    </row>
    <row r="760">
      <c r="A760" s="73" t="s">
        <v>599</v>
      </c>
      <c r="B760" s="73">
        <v>8135.0</v>
      </c>
      <c r="C760" s="73">
        <v>8130.0</v>
      </c>
      <c r="D760" s="73">
        <v>11.0</v>
      </c>
      <c r="E760" s="73"/>
      <c r="F760" s="74" t="str">
        <f t="array" ref="F760">XLOOKUP(B760, MachineCategory!B:B, MachineCategory!A:A, "", 0, 1)
</f>
        <v>2013c109-9f88-49bb-a54b-7aa955d6537f</v>
      </c>
      <c r="G760" s="74" t="str">
        <f t="array" ref="G760">XLOOKUP(C760, MachineCategory!B:B, MachineCategory!A:A, "", 0, 1)
</f>
        <v>133e579b-1ad4-4de4-9bcb-9682d9529c0e</v>
      </c>
      <c r="H760" s="6"/>
    </row>
    <row r="761">
      <c r="A761" s="73" t="s">
        <v>599</v>
      </c>
      <c r="B761" s="73">
        <v>8135.0</v>
      </c>
      <c r="C761" s="73">
        <v>8125.0</v>
      </c>
      <c r="D761" s="73">
        <v>12.0</v>
      </c>
      <c r="E761" s="73"/>
      <c r="F761" s="74" t="str">
        <f t="array" ref="F761">XLOOKUP(B761, MachineCategory!B:B, MachineCategory!A:A, "", 0, 1)
</f>
        <v>2013c109-9f88-49bb-a54b-7aa955d6537f</v>
      </c>
      <c r="G761" s="74" t="str">
        <f t="array" ref="G761">XLOOKUP(C761, MachineCategory!B:B, MachineCategory!A:A, "", 0, 1)
</f>
        <v>75da7083-e514-4135-aec2-49595943c0b9</v>
      </c>
      <c r="H761" s="6"/>
    </row>
    <row r="762">
      <c r="A762" s="73" t="s">
        <v>599</v>
      </c>
      <c r="B762" s="73">
        <v>8135.0</v>
      </c>
      <c r="C762" s="73">
        <v>8124.0</v>
      </c>
      <c r="D762" s="73">
        <v>13.0</v>
      </c>
      <c r="E762" s="73"/>
      <c r="F762" s="74" t="str">
        <f t="array" ref="F762">XLOOKUP(B762, MachineCategory!B:B, MachineCategory!A:A, "", 0, 1)
</f>
        <v>2013c109-9f88-49bb-a54b-7aa955d6537f</v>
      </c>
      <c r="G762" s="74" t="str">
        <f t="array" ref="G762">XLOOKUP(C762, MachineCategory!B:B, MachineCategory!A:A, "", 0, 1)
</f>
        <v>a79703ca-8e39-4170-be14-7057cf692cbc</v>
      </c>
      <c r="H762" s="6"/>
    </row>
    <row r="763">
      <c r="A763" s="73" t="s">
        <v>599</v>
      </c>
      <c r="B763" s="73">
        <v>8135.0</v>
      </c>
      <c r="C763" s="73">
        <v>8139.0</v>
      </c>
      <c r="D763" s="73">
        <v>14.0</v>
      </c>
      <c r="E763" s="73"/>
      <c r="F763" s="74" t="str">
        <f t="array" ref="F763">XLOOKUP(B763, MachineCategory!B:B, MachineCategory!A:A, "", 0, 1)
</f>
        <v>2013c109-9f88-49bb-a54b-7aa955d6537f</v>
      </c>
      <c r="G763" s="74" t="str">
        <f t="array" ref="G763">XLOOKUP(C763, MachineCategory!B:B, MachineCategory!A:A, "", 0, 1)
</f>
        <v>ad4439bb-ad1e-4b8e-9331-4d4b84295fbd</v>
      </c>
      <c r="H763" s="6"/>
    </row>
    <row r="764">
      <c r="A764" s="73" t="s">
        <v>599</v>
      </c>
      <c r="B764" s="73">
        <v>8135.0</v>
      </c>
      <c r="C764" s="73">
        <v>8138.0</v>
      </c>
      <c r="D764" s="73">
        <v>15.0</v>
      </c>
      <c r="E764" s="73"/>
      <c r="F764" s="74" t="str">
        <f t="array" ref="F764">XLOOKUP(B764, MachineCategory!B:B, MachineCategory!A:A, "", 0, 1)
</f>
        <v>2013c109-9f88-49bb-a54b-7aa955d6537f</v>
      </c>
      <c r="G764" s="74" t="str">
        <f t="array" ref="G764">XLOOKUP(C764, MachineCategory!B:B, MachineCategory!A:A, "", 0, 1)
</f>
        <v>4df94c25-b269-45f7-89d1-c581919f2db9</v>
      </c>
      <c r="H764" s="6"/>
    </row>
    <row r="765">
      <c r="A765" s="73" t="s">
        <v>599</v>
      </c>
      <c r="B765" s="73">
        <v>8135.0</v>
      </c>
      <c r="C765" s="73">
        <v>8137.0</v>
      </c>
      <c r="D765" s="73">
        <v>16.0</v>
      </c>
      <c r="E765" s="73"/>
      <c r="F765" s="74" t="str">
        <f t="array" ref="F765">XLOOKUP(B765, MachineCategory!B:B, MachineCategory!A:A, "", 0, 1)
</f>
        <v>2013c109-9f88-49bb-a54b-7aa955d6537f</v>
      </c>
      <c r="G765" s="74" t="str">
        <f t="array" ref="G765">XLOOKUP(C765, MachineCategory!B:B, MachineCategory!A:A, "", 0, 1)
</f>
        <v>9ad9d415-1201-4d9d-b34a-3bf5e192fe37</v>
      </c>
      <c r="H765" s="6"/>
    </row>
    <row r="766">
      <c r="A766" s="73" t="s">
        <v>599</v>
      </c>
      <c r="B766" s="73">
        <v>8135.0</v>
      </c>
      <c r="C766" s="73">
        <v>8136.0</v>
      </c>
      <c r="D766" s="73">
        <v>17.0</v>
      </c>
      <c r="E766" s="73"/>
      <c r="F766" s="74" t="str">
        <f t="array" ref="F766">XLOOKUP(B766, MachineCategory!B:B, MachineCategory!A:A, "", 0, 1)
</f>
        <v>2013c109-9f88-49bb-a54b-7aa955d6537f</v>
      </c>
      <c r="G766" s="74" t="str">
        <f t="array" ref="G766">XLOOKUP(C766, MachineCategory!B:B, MachineCategory!A:A, "", 0, 1)
</f>
        <v>a902cb9a-de5c-4c29-b46f-a1f84b844d43</v>
      </c>
      <c r="H766" s="6"/>
    </row>
    <row r="767">
      <c r="A767" s="73" t="s">
        <v>599</v>
      </c>
      <c r="B767" s="73">
        <v>8135.0</v>
      </c>
      <c r="C767" s="73">
        <v>8142.0</v>
      </c>
      <c r="D767" s="73">
        <v>18.0</v>
      </c>
      <c r="E767" s="73"/>
      <c r="F767" s="74" t="str">
        <f t="array" ref="F767">XLOOKUP(B767, MachineCategory!B:B, MachineCategory!A:A, "", 0, 1)
</f>
        <v>2013c109-9f88-49bb-a54b-7aa955d6537f</v>
      </c>
      <c r="G767" s="74" t="str">
        <f t="array" ref="G767">XLOOKUP(C767, MachineCategory!B:B, MachineCategory!A:A, "", 0, 1)
</f>
        <v>73a2249c-24cf-4111-8ee2-573d97387f2c</v>
      </c>
      <c r="H767" s="6"/>
    </row>
    <row r="768">
      <c r="A768" s="73" t="s">
        <v>599</v>
      </c>
      <c r="B768" s="73">
        <v>8135.0</v>
      </c>
      <c r="C768" s="73">
        <v>8143.0</v>
      </c>
      <c r="D768" s="73">
        <v>19.0</v>
      </c>
      <c r="E768" s="73"/>
      <c r="F768" s="74" t="str">
        <f t="array" ref="F768">XLOOKUP(B768, MachineCategory!B:B, MachineCategory!A:A, "", 0, 1)
</f>
        <v>2013c109-9f88-49bb-a54b-7aa955d6537f</v>
      </c>
      <c r="G768" s="74" t="str">
        <f t="array" ref="G768">XLOOKUP(C768, MachineCategory!B:B, MachineCategory!A:A, "", 0, 1)
</f>
        <v>40f7d539-2e7f-4dbd-9a3f-05bb164f8067</v>
      </c>
      <c r="H768" s="6"/>
    </row>
    <row r="769">
      <c r="A769" s="73" t="s">
        <v>599</v>
      </c>
      <c r="B769" s="73">
        <v>8135.0</v>
      </c>
      <c r="C769" s="73">
        <v>8144.0</v>
      </c>
      <c r="D769" s="73">
        <v>20.0</v>
      </c>
      <c r="E769" s="73"/>
      <c r="F769" s="74" t="str">
        <f t="array" ref="F769">XLOOKUP(B769, MachineCategory!B:B, MachineCategory!A:A, "", 0, 1)
</f>
        <v>2013c109-9f88-49bb-a54b-7aa955d6537f</v>
      </c>
      <c r="G769" s="74" t="str">
        <f t="array" ref="G769">XLOOKUP(C769, MachineCategory!B:B, MachineCategory!A:A, "", 0, 1)
</f>
        <v>d0bdb222-3522-4f39-8d12-d7f43d780892</v>
      </c>
      <c r="H769" s="6"/>
    </row>
    <row r="770">
      <c r="A770" s="73" t="s">
        <v>599</v>
      </c>
      <c r="B770" s="73">
        <v>8135.0</v>
      </c>
      <c r="C770" s="73">
        <v>8145.0</v>
      </c>
      <c r="D770" s="73">
        <v>21.0</v>
      </c>
      <c r="E770" s="73"/>
      <c r="F770" s="74" t="str">
        <f t="array" ref="F770">XLOOKUP(B770, MachineCategory!B:B, MachineCategory!A:A, "", 0, 1)
</f>
        <v>2013c109-9f88-49bb-a54b-7aa955d6537f</v>
      </c>
      <c r="G770" s="74" t="str">
        <f t="array" ref="G770">XLOOKUP(C770, MachineCategory!B:B, MachineCategory!A:A, "", 0, 1)
</f>
        <v>791cd8e5-f67a-469b-aa9b-b60a1a1f5855</v>
      </c>
      <c r="H770" s="6"/>
    </row>
    <row r="771">
      <c r="A771" s="73" t="s">
        <v>599</v>
      </c>
      <c r="B771" s="73">
        <v>8135.0</v>
      </c>
      <c r="C771" s="73">
        <v>8146.0</v>
      </c>
      <c r="D771" s="73">
        <v>22.0</v>
      </c>
      <c r="E771" s="73"/>
      <c r="F771" s="74" t="str">
        <f t="array" ref="F771">XLOOKUP(B771, MachineCategory!B:B, MachineCategory!A:A, "", 0, 1)
</f>
        <v>2013c109-9f88-49bb-a54b-7aa955d6537f</v>
      </c>
      <c r="G771" s="74" t="str">
        <f t="array" ref="G771">XLOOKUP(C771, MachineCategory!B:B, MachineCategory!A:A, "", 0, 1)
</f>
        <v>b527c05d-0ee4-4c70-b4fe-f0664ab1e56a</v>
      </c>
      <c r="H771" s="6"/>
    </row>
    <row r="772">
      <c r="A772" s="73" t="s">
        <v>599</v>
      </c>
      <c r="B772" s="73">
        <v>8136.0</v>
      </c>
      <c r="C772" s="73">
        <v>8137.0</v>
      </c>
      <c r="D772" s="73">
        <v>1.0</v>
      </c>
      <c r="E772" s="74" t="b">
        <v>1</v>
      </c>
      <c r="F772" s="74" t="str">
        <f t="array" ref="F772">XLOOKUP(B772, MachineCategory!B:B, MachineCategory!A:A, "", 0, 1)
</f>
        <v>a902cb9a-de5c-4c29-b46f-a1f84b844d43</v>
      </c>
      <c r="G772" s="74" t="str">
        <f t="array" ref="G772">XLOOKUP(C772, MachineCategory!B:B, MachineCategory!A:A, "", 0, 1)
</f>
        <v>9ad9d415-1201-4d9d-b34a-3bf5e192fe37</v>
      </c>
      <c r="H772" s="6"/>
    </row>
    <row r="773">
      <c r="A773" s="73" t="s">
        <v>599</v>
      </c>
      <c r="B773" s="73">
        <v>8136.0</v>
      </c>
      <c r="C773" s="73">
        <v>8130.0</v>
      </c>
      <c r="D773" s="73">
        <v>2.0</v>
      </c>
      <c r="E773" s="73"/>
      <c r="F773" s="74" t="str">
        <f t="array" ref="F773">XLOOKUP(B773, MachineCategory!B:B, MachineCategory!A:A, "", 0, 1)
</f>
        <v>a902cb9a-de5c-4c29-b46f-a1f84b844d43</v>
      </c>
      <c r="G773" s="74" t="str">
        <f t="array" ref="G773">XLOOKUP(C773, MachineCategory!B:B, MachineCategory!A:A, "", 0, 1)
</f>
        <v>133e579b-1ad4-4de4-9bcb-9682d9529c0e</v>
      </c>
      <c r="H773" s="6"/>
    </row>
    <row r="774">
      <c r="A774" s="73" t="s">
        <v>599</v>
      </c>
      <c r="B774" s="73">
        <v>8136.0</v>
      </c>
      <c r="C774" s="73">
        <v>8131.0</v>
      </c>
      <c r="D774" s="73">
        <v>3.0</v>
      </c>
      <c r="E774" s="73"/>
      <c r="F774" s="74" t="str">
        <f t="array" ref="F774">XLOOKUP(B774, MachineCategory!B:B, MachineCategory!A:A, "", 0, 1)
</f>
        <v>a902cb9a-de5c-4c29-b46f-a1f84b844d43</v>
      </c>
      <c r="G774" s="74" t="str">
        <f t="array" ref="G774">XLOOKUP(C774, MachineCategory!B:B, MachineCategory!A:A, "", 0, 1)
</f>
        <v>ecaa807a-6da2-48c5-abaa-37e49b849d87</v>
      </c>
      <c r="H774" s="6"/>
    </row>
    <row r="775">
      <c r="A775" s="73" t="s">
        <v>599</v>
      </c>
      <c r="B775" s="73">
        <v>8136.0</v>
      </c>
      <c r="C775" s="73">
        <v>8138.0</v>
      </c>
      <c r="D775" s="73">
        <v>4.0</v>
      </c>
      <c r="E775" s="73"/>
      <c r="F775" s="74" t="str">
        <f t="array" ref="F775">XLOOKUP(B775, MachineCategory!B:B, MachineCategory!A:A, "", 0, 1)
</f>
        <v>a902cb9a-de5c-4c29-b46f-a1f84b844d43</v>
      </c>
      <c r="G775" s="74" t="str">
        <f t="array" ref="G775">XLOOKUP(C775, MachineCategory!B:B, MachineCategory!A:A, "", 0, 1)
</f>
        <v>4df94c25-b269-45f7-89d1-c581919f2db9</v>
      </c>
      <c r="H775" s="6"/>
    </row>
    <row r="776">
      <c r="A776" s="73" t="s">
        <v>599</v>
      </c>
      <c r="B776" s="73">
        <v>8136.0</v>
      </c>
      <c r="C776" s="73">
        <v>8139.0</v>
      </c>
      <c r="D776" s="73">
        <v>5.0</v>
      </c>
      <c r="E776" s="73"/>
      <c r="F776" s="74" t="str">
        <f t="array" ref="F776">XLOOKUP(B776, MachineCategory!B:B, MachineCategory!A:A, "", 0, 1)
</f>
        <v>a902cb9a-de5c-4c29-b46f-a1f84b844d43</v>
      </c>
      <c r="G776" s="74" t="str">
        <f t="array" ref="G776">XLOOKUP(C776, MachineCategory!B:B, MachineCategory!A:A, "", 0, 1)
</f>
        <v>ad4439bb-ad1e-4b8e-9331-4d4b84295fbd</v>
      </c>
      <c r="H776" s="6"/>
    </row>
    <row r="777">
      <c r="A777" s="73" t="s">
        <v>599</v>
      </c>
      <c r="B777" s="73">
        <v>8136.0</v>
      </c>
      <c r="C777" s="73">
        <v>8142.0</v>
      </c>
      <c r="D777" s="73">
        <v>6.0</v>
      </c>
      <c r="E777" s="73"/>
      <c r="F777" s="74" t="str">
        <f t="array" ref="F777">XLOOKUP(B777, MachineCategory!B:B, MachineCategory!A:A, "", 0, 1)
</f>
        <v>a902cb9a-de5c-4c29-b46f-a1f84b844d43</v>
      </c>
      <c r="G777" s="74" t="str">
        <f t="array" ref="G777">XLOOKUP(C777, MachineCategory!B:B, MachineCategory!A:A, "", 0, 1)
</f>
        <v>73a2249c-24cf-4111-8ee2-573d97387f2c</v>
      </c>
      <c r="H777" s="6"/>
    </row>
    <row r="778">
      <c r="A778" s="73" t="s">
        <v>599</v>
      </c>
      <c r="B778" s="73">
        <v>8136.0</v>
      </c>
      <c r="C778" s="73">
        <v>8143.0</v>
      </c>
      <c r="D778" s="73">
        <v>7.0</v>
      </c>
      <c r="E778" s="73"/>
      <c r="F778" s="74" t="str">
        <f t="array" ref="F778">XLOOKUP(B778, MachineCategory!B:B, MachineCategory!A:A, "", 0, 1)
</f>
        <v>a902cb9a-de5c-4c29-b46f-a1f84b844d43</v>
      </c>
      <c r="G778" s="74" t="str">
        <f t="array" ref="G778">XLOOKUP(C778, MachineCategory!B:B, MachineCategory!A:A, "", 0, 1)
</f>
        <v>40f7d539-2e7f-4dbd-9a3f-05bb164f8067</v>
      </c>
      <c r="H778" s="6"/>
    </row>
    <row r="779">
      <c r="A779" s="73" t="s">
        <v>599</v>
      </c>
      <c r="B779" s="73">
        <v>8136.0</v>
      </c>
      <c r="C779" s="73">
        <v>8144.0</v>
      </c>
      <c r="D779" s="73">
        <v>8.0</v>
      </c>
      <c r="E779" s="73"/>
      <c r="F779" s="74" t="str">
        <f t="array" ref="F779">XLOOKUP(B779, MachineCategory!B:B, MachineCategory!A:A, "", 0, 1)
</f>
        <v>a902cb9a-de5c-4c29-b46f-a1f84b844d43</v>
      </c>
      <c r="G779" s="74" t="str">
        <f t="array" ref="G779">XLOOKUP(C779, MachineCategory!B:B, MachineCategory!A:A, "", 0, 1)
</f>
        <v>d0bdb222-3522-4f39-8d12-d7f43d780892</v>
      </c>
      <c r="H779" s="6"/>
    </row>
    <row r="780">
      <c r="A780" s="73" t="s">
        <v>599</v>
      </c>
      <c r="B780" s="73">
        <v>8136.0</v>
      </c>
      <c r="C780" s="73">
        <v>8145.0</v>
      </c>
      <c r="D780" s="73">
        <v>9.0</v>
      </c>
      <c r="E780" s="73"/>
      <c r="F780" s="74" t="str">
        <f t="array" ref="F780">XLOOKUP(B780, MachineCategory!B:B, MachineCategory!A:A, "", 0, 1)
</f>
        <v>a902cb9a-de5c-4c29-b46f-a1f84b844d43</v>
      </c>
      <c r="G780" s="74" t="str">
        <f t="array" ref="G780">XLOOKUP(C780, MachineCategory!B:B, MachineCategory!A:A, "", 0, 1)
</f>
        <v>791cd8e5-f67a-469b-aa9b-b60a1a1f5855</v>
      </c>
      <c r="H780" s="6"/>
    </row>
    <row r="781">
      <c r="A781" s="73" t="s">
        <v>599</v>
      </c>
      <c r="B781" s="73">
        <v>8136.0</v>
      </c>
      <c r="C781" s="73">
        <v>8140.0</v>
      </c>
      <c r="D781" s="73">
        <v>10.0</v>
      </c>
      <c r="E781" s="73"/>
      <c r="F781" s="74" t="str">
        <f t="array" ref="F781">XLOOKUP(B781, MachineCategory!B:B, MachineCategory!A:A, "", 0, 1)
</f>
        <v>a902cb9a-de5c-4c29-b46f-a1f84b844d43</v>
      </c>
      <c r="G781" s="74" t="str">
        <f t="array" ref="G781">XLOOKUP(C781, MachineCategory!B:B, MachineCategory!A:A, "", 0, 1)
</f>
        <v>1812edc2-2c5c-4489-b185-9fe85dba1c6a</v>
      </c>
      <c r="H781" s="6"/>
    </row>
    <row r="782">
      <c r="A782" s="73" t="s">
        <v>599</v>
      </c>
      <c r="B782" s="73">
        <v>8136.0</v>
      </c>
      <c r="C782" s="73">
        <v>8141.0</v>
      </c>
      <c r="D782" s="73">
        <v>11.0</v>
      </c>
      <c r="E782" s="73"/>
      <c r="F782" s="74" t="str">
        <f t="array" ref="F782">XLOOKUP(B782, MachineCategory!B:B, MachineCategory!A:A, "", 0, 1)
</f>
        <v>a902cb9a-de5c-4c29-b46f-a1f84b844d43</v>
      </c>
      <c r="G782" s="74" t="str">
        <f t="array" ref="G782">XLOOKUP(C782, MachineCategory!B:B, MachineCategory!A:A, "", 0, 1)
</f>
        <v>7f156dad-2a83-4b3a-9b35-b8c7cf788c64</v>
      </c>
      <c r="H782" s="6"/>
    </row>
    <row r="783">
      <c r="A783" s="73" t="s">
        <v>599</v>
      </c>
      <c r="B783" s="73">
        <v>8136.0</v>
      </c>
      <c r="C783" s="73">
        <v>8132.0</v>
      </c>
      <c r="D783" s="73">
        <v>12.0</v>
      </c>
      <c r="E783" s="73"/>
      <c r="F783" s="74" t="str">
        <f t="array" ref="F783">XLOOKUP(B783, MachineCategory!B:B, MachineCategory!A:A, "", 0, 1)
</f>
        <v>a902cb9a-de5c-4c29-b46f-a1f84b844d43</v>
      </c>
      <c r="G783" s="74" t="str">
        <f t="array" ref="G783">XLOOKUP(C783, MachineCategory!B:B, MachineCategory!A:A, "", 0, 1)
</f>
        <v>83ed8ab4-5695-4031-b938-1ebde8650460</v>
      </c>
      <c r="H783" s="6"/>
    </row>
    <row r="784">
      <c r="A784" s="73" t="s">
        <v>599</v>
      </c>
      <c r="B784" s="73">
        <v>8136.0</v>
      </c>
      <c r="C784" s="73">
        <v>8133.0</v>
      </c>
      <c r="D784" s="73">
        <v>13.0</v>
      </c>
      <c r="E784" s="73"/>
      <c r="F784" s="74" t="str">
        <f t="array" ref="F784">XLOOKUP(B784, MachineCategory!B:B, MachineCategory!A:A, "", 0, 1)
</f>
        <v>a902cb9a-de5c-4c29-b46f-a1f84b844d43</v>
      </c>
      <c r="G784" s="74" t="str">
        <f t="array" ref="G784">XLOOKUP(C784, MachineCategory!B:B, MachineCategory!A:A, "", 0, 1)
</f>
        <v>acf49a83-7c76-4577-a2b6-18cdafd7291e</v>
      </c>
      <c r="H784" s="6"/>
    </row>
    <row r="785">
      <c r="A785" s="73" t="s">
        <v>599</v>
      </c>
      <c r="B785" s="73">
        <v>8136.0</v>
      </c>
      <c r="C785" s="73">
        <v>8134.0</v>
      </c>
      <c r="D785" s="73">
        <v>14.0</v>
      </c>
      <c r="E785" s="73"/>
      <c r="F785" s="74" t="str">
        <f t="array" ref="F785">XLOOKUP(B785, MachineCategory!B:B, MachineCategory!A:A, "", 0, 1)
</f>
        <v>a902cb9a-de5c-4c29-b46f-a1f84b844d43</v>
      </c>
      <c r="G785" s="74" t="str">
        <f t="array" ref="G785">XLOOKUP(C785, MachineCategory!B:B, MachineCategory!A:A, "", 0, 1)
</f>
        <v>1595fde3-5e55-476a-9599-eb372ddcdc21</v>
      </c>
      <c r="H785" s="6"/>
    </row>
    <row r="786">
      <c r="A786" s="73" t="s">
        <v>599</v>
      </c>
      <c r="B786" s="73">
        <v>8136.0</v>
      </c>
      <c r="C786" s="73">
        <v>8135.0</v>
      </c>
      <c r="D786" s="73">
        <v>15.0</v>
      </c>
      <c r="E786" s="73"/>
      <c r="F786" s="74" t="str">
        <f t="array" ref="F786">XLOOKUP(B786, MachineCategory!B:B, MachineCategory!A:A, "", 0, 1)
</f>
        <v>a902cb9a-de5c-4c29-b46f-a1f84b844d43</v>
      </c>
      <c r="G786" s="74" t="str">
        <f t="array" ref="G786">XLOOKUP(C786, MachineCategory!B:B, MachineCategory!A:A, "", 0, 1)
</f>
        <v>2013c109-9f88-49bb-a54b-7aa955d6537f</v>
      </c>
      <c r="H786" s="6"/>
    </row>
    <row r="787">
      <c r="A787" s="73" t="s">
        <v>599</v>
      </c>
      <c r="B787" s="73">
        <v>8136.0</v>
      </c>
      <c r="C787" s="73">
        <v>8146.0</v>
      </c>
      <c r="D787" s="73">
        <v>16.0</v>
      </c>
      <c r="E787" s="73"/>
      <c r="F787" s="74" t="str">
        <f t="array" ref="F787">XLOOKUP(B787, MachineCategory!B:B, MachineCategory!A:A, "", 0, 1)
</f>
        <v>a902cb9a-de5c-4c29-b46f-a1f84b844d43</v>
      </c>
      <c r="G787" s="74" t="str">
        <f t="array" ref="G787">XLOOKUP(C787, MachineCategory!B:B, MachineCategory!A:A, "", 0, 1)
</f>
        <v>b527c05d-0ee4-4c70-b4fe-f0664ab1e56a</v>
      </c>
      <c r="H787" s="6"/>
    </row>
    <row r="788">
      <c r="A788" s="73" t="s">
        <v>599</v>
      </c>
      <c r="B788" s="73">
        <v>8136.0</v>
      </c>
      <c r="C788" s="73">
        <v>8124.0</v>
      </c>
      <c r="D788" s="73">
        <v>17.0</v>
      </c>
      <c r="E788" s="73"/>
      <c r="F788" s="74" t="str">
        <f t="array" ref="F788">XLOOKUP(B788, MachineCategory!B:B, MachineCategory!A:A, "", 0, 1)
</f>
        <v>a902cb9a-de5c-4c29-b46f-a1f84b844d43</v>
      </c>
      <c r="G788" s="74" t="str">
        <f t="array" ref="G788">XLOOKUP(C788, MachineCategory!B:B, MachineCategory!A:A, "", 0, 1)
</f>
        <v>a79703ca-8e39-4170-be14-7057cf692cbc</v>
      </c>
      <c r="H788" s="6"/>
    </row>
    <row r="789">
      <c r="A789" s="73" t="s">
        <v>599</v>
      </c>
      <c r="B789" s="73">
        <v>8136.0</v>
      </c>
      <c r="C789" s="73">
        <v>8125.0</v>
      </c>
      <c r="D789" s="73">
        <v>18.0</v>
      </c>
      <c r="E789" s="73"/>
      <c r="F789" s="74" t="str">
        <f t="array" ref="F789">XLOOKUP(B789, MachineCategory!B:B, MachineCategory!A:A, "", 0, 1)
</f>
        <v>a902cb9a-de5c-4c29-b46f-a1f84b844d43</v>
      </c>
      <c r="G789" s="74" t="str">
        <f t="array" ref="G789">XLOOKUP(C789, MachineCategory!B:B, MachineCategory!A:A, "", 0, 1)
</f>
        <v>75da7083-e514-4135-aec2-49595943c0b9</v>
      </c>
      <c r="H789" s="6"/>
    </row>
    <row r="790">
      <c r="A790" s="73" t="s">
        <v>599</v>
      </c>
      <c r="B790" s="73">
        <v>8136.0</v>
      </c>
      <c r="C790" s="73">
        <v>8126.0</v>
      </c>
      <c r="D790" s="73">
        <v>19.0</v>
      </c>
      <c r="E790" s="73"/>
      <c r="F790" s="74" t="str">
        <f t="array" ref="F790">XLOOKUP(B790, MachineCategory!B:B, MachineCategory!A:A, "", 0, 1)
</f>
        <v>a902cb9a-de5c-4c29-b46f-a1f84b844d43</v>
      </c>
      <c r="G790" s="74" t="str">
        <f t="array" ref="G790">XLOOKUP(C790, MachineCategory!B:B, MachineCategory!A:A, "", 0, 1)
</f>
        <v>b1934f8d-99cf-48d2-91a8-d15669c293e0</v>
      </c>
      <c r="H790" s="6"/>
    </row>
    <row r="791">
      <c r="A791" s="73" t="s">
        <v>599</v>
      </c>
      <c r="B791" s="73">
        <v>8136.0</v>
      </c>
      <c r="C791" s="73">
        <v>8127.0</v>
      </c>
      <c r="D791" s="73">
        <v>20.0</v>
      </c>
      <c r="E791" s="73"/>
      <c r="F791" s="74" t="str">
        <f t="array" ref="F791">XLOOKUP(B791, MachineCategory!B:B, MachineCategory!A:A, "", 0, 1)
</f>
        <v>a902cb9a-de5c-4c29-b46f-a1f84b844d43</v>
      </c>
      <c r="G791" s="74" t="str">
        <f t="array" ref="G791">XLOOKUP(C791, MachineCategory!B:B, MachineCategory!A:A, "", 0, 1)
</f>
        <v>9131e791-30aa-4293-b558-67d544342c12</v>
      </c>
      <c r="H791" s="6"/>
    </row>
    <row r="792">
      <c r="A792" s="73" t="s">
        <v>599</v>
      </c>
      <c r="B792" s="73">
        <v>8136.0</v>
      </c>
      <c r="C792" s="73">
        <v>8128.0</v>
      </c>
      <c r="D792" s="73">
        <v>21.0</v>
      </c>
      <c r="E792" s="73"/>
      <c r="F792" s="74" t="str">
        <f t="array" ref="F792">XLOOKUP(B792, MachineCategory!B:B, MachineCategory!A:A, "", 0, 1)
</f>
        <v>a902cb9a-de5c-4c29-b46f-a1f84b844d43</v>
      </c>
      <c r="G792" s="74" t="str">
        <f t="array" ref="G792">XLOOKUP(C792, MachineCategory!B:B, MachineCategory!A:A, "", 0, 1)
</f>
        <v>1c0b87d5-c90d-4cd3-b906-67ed8d416851</v>
      </c>
      <c r="H792" s="6"/>
    </row>
    <row r="793">
      <c r="A793" s="73" t="s">
        <v>599</v>
      </c>
      <c r="B793" s="73">
        <v>8136.0</v>
      </c>
      <c r="C793" s="73">
        <v>8129.0</v>
      </c>
      <c r="D793" s="73">
        <v>22.0</v>
      </c>
      <c r="E793" s="73"/>
      <c r="F793" s="74" t="str">
        <f t="array" ref="F793">XLOOKUP(B793, MachineCategory!B:B, MachineCategory!A:A, "", 0, 1)
</f>
        <v>a902cb9a-de5c-4c29-b46f-a1f84b844d43</v>
      </c>
      <c r="G793" s="74" t="str">
        <f t="array" ref="G793">XLOOKUP(C793, MachineCategory!B:B, MachineCategory!A:A, "", 0, 1)
</f>
        <v>04ec9f58-1e85-4435-bc2a-d935a860cf32</v>
      </c>
      <c r="H793" s="6"/>
    </row>
    <row r="794">
      <c r="A794" s="73" t="s">
        <v>599</v>
      </c>
      <c r="B794" s="73">
        <v>8137.0</v>
      </c>
      <c r="C794" s="73">
        <v>8136.0</v>
      </c>
      <c r="D794" s="73">
        <v>1.0</v>
      </c>
      <c r="E794" s="74" t="b">
        <v>1</v>
      </c>
      <c r="F794" s="74" t="str">
        <f t="array" ref="F794">XLOOKUP(B794, MachineCategory!B:B, MachineCategory!A:A, "", 0, 1)
</f>
        <v>9ad9d415-1201-4d9d-b34a-3bf5e192fe37</v>
      </c>
      <c r="G794" s="74" t="str">
        <f t="array" ref="G794">XLOOKUP(C794, MachineCategory!B:B, MachineCategory!A:A, "", 0, 1)
</f>
        <v>a902cb9a-de5c-4c29-b46f-a1f84b844d43</v>
      </c>
      <c r="H794" s="6"/>
    </row>
    <row r="795">
      <c r="A795" s="73" t="s">
        <v>599</v>
      </c>
      <c r="B795" s="73">
        <v>8137.0</v>
      </c>
      <c r="C795" s="73">
        <v>8138.0</v>
      </c>
      <c r="D795" s="73">
        <v>2.0</v>
      </c>
      <c r="E795" s="73"/>
      <c r="F795" s="74" t="str">
        <f t="array" ref="F795">XLOOKUP(B795, MachineCategory!B:B, MachineCategory!A:A, "", 0, 1)
</f>
        <v>9ad9d415-1201-4d9d-b34a-3bf5e192fe37</v>
      </c>
      <c r="G795" s="74" t="str">
        <f t="array" ref="G795">XLOOKUP(C795, MachineCategory!B:B, MachineCategory!A:A, "", 0, 1)
</f>
        <v>4df94c25-b269-45f7-89d1-c581919f2db9</v>
      </c>
      <c r="H795" s="6"/>
    </row>
    <row r="796">
      <c r="A796" s="73" t="s">
        <v>599</v>
      </c>
      <c r="B796" s="73">
        <v>8137.0</v>
      </c>
      <c r="C796" s="73">
        <v>8144.0</v>
      </c>
      <c r="D796" s="73">
        <v>3.0</v>
      </c>
      <c r="E796" s="73"/>
      <c r="F796" s="74" t="str">
        <f t="array" ref="F796">XLOOKUP(B796, MachineCategory!B:B, MachineCategory!A:A, "", 0, 1)
</f>
        <v>9ad9d415-1201-4d9d-b34a-3bf5e192fe37</v>
      </c>
      <c r="G796" s="74" t="str">
        <f t="array" ref="G796">XLOOKUP(C796, MachineCategory!B:B, MachineCategory!A:A, "", 0, 1)
</f>
        <v>d0bdb222-3522-4f39-8d12-d7f43d780892</v>
      </c>
      <c r="H796" s="6"/>
    </row>
    <row r="797">
      <c r="A797" s="73" t="s">
        <v>599</v>
      </c>
      <c r="B797" s="73">
        <v>8137.0</v>
      </c>
      <c r="C797" s="73">
        <v>8145.0</v>
      </c>
      <c r="D797" s="73">
        <v>4.0</v>
      </c>
      <c r="E797" s="73"/>
      <c r="F797" s="74" t="str">
        <f t="array" ref="F797">XLOOKUP(B797, MachineCategory!B:B, MachineCategory!A:A, "", 0, 1)
</f>
        <v>9ad9d415-1201-4d9d-b34a-3bf5e192fe37</v>
      </c>
      <c r="G797" s="74" t="str">
        <f t="array" ref="G797">XLOOKUP(C797, MachineCategory!B:B, MachineCategory!A:A, "", 0, 1)
</f>
        <v>791cd8e5-f67a-469b-aa9b-b60a1a1f5855</v>
      </c>
      <c r="H797" s="6"/>
    </row>
    <row r="798">
      <c r="A798" s="73" t="s">
        <v>599</v>
      </c>
      <c r="B798" s="73">
        <v>8137.0</v>
      </c>
      <c r="C798" s="73">
        <v>8146.0</v>
      </c>
      <c r="D798" s="73">
        <v>5.0</v>
      </c>
      <c r="E798" s="73"/>
      <c r="F798" s="74" t="str">
        <f t="array" ref="F798">XLOOKUP(B798, MachineCategory!B:B, MachineCategory!A:A, "", 0, 1)
</f>
        <v>9ad9d415-1201-4d9d-b34a-3bf5e192fe37</v>
      </c>
      <c r="G798" s="74" t="str">
        <f t="array" ref="G798">XLOOKUP(C798, MachineCategory!B:B, MachineCategory!A:A, "", 0, 1)
</f>
        <v>b527c05d-0ee4-4c70-b4fe-f0664ab1e56a</v>
      </c>
      <c r="H798" s="6"/>
    </row>
    <row r="799">
      <c r="A799" s="73" t="s">
        <v>599</v>
      </c>
      <c r="B799" s="73">
        <v>8137.0</v>
      </c>
      <c r="C799" s="73">
        <v>8132.0</v>
      </c>
      <c r="D799" s="73">
        <v>6.0</v>
      </c>
      <c r="E799" s="73"/>
      <c r="F799" s="74" t="str">
        <f t="array" ref="F799">XLOOKUP(B799, MachineCategory!B:B, MachineCategory!A:A, "", 0, 1)
</f>
        <v>9ad9d415-1201-4d9d-b34a-3bf5e192fe37</v>
      </c>
      <c r="G799" s="74" t="str">
        <f t="array" ref="G799">XLOOKUP(C799, MachineCategory!B:B, MachineCategory!A:A, "", 0, 1)
</f>
        <v>83ed8ab4-5695-4031-b938-1ebde8650460</v>
      </c>
      <c r="H799" s="6"/>
    </row>
    <row r="800">
      <c r="A800" s="73" t="s">
        <v>599</v>
      </c>
      <c r="B800" s="73">
        <v>8137.0</v>
      </c>
      <c r="C800" s="73">
        <v>8131.0</v>
      </c>
      <c r="D800" s="73">
        <v>7.0</v>
      </c>
      <c r="E800" s="73"/>
      <c r="F800" s="74" t="str">
        <f t="array" ref="F800">XLOOKUP(B800, MachineCategory!B:B, MachineCategory!A:A, "", 0, 1)
</f>
        <v>9ad9d415-1201-4d9d-b34a-3bf5e192fe37</v>
      </c>
      <c r="G800" s="74" t="str">
        <f t="array" ref="G800">XLOOKUP(C800, MachineCategory!B:B, MachineCategory!A:A, "", 0, 1)
</f>
        <v>ecaa807a-6da2-48c5-abaa-37e49b849d87</v>
      </c>
      <c r="H800" s="6"/>
    </row>
    <row r="801">
      <c r="A801" s="73" t="s">
        <v>599</v>
      </c>
      <c r="B801" s="73">
        <v>8137.0</v>
      </c>
      <c r="C801" s="73">
        <v>8130.0</v>
      </c>
      <c r="D801" s="73">
        <v>8.0</v>
      </c>
      <c r="E801" s="73"/>
      <c r="F801" s="74" t="str">
        <f t="array" ref="F801">XLOOKUP(B801, MachineCategory!B:B, MachineCategory!A:A, "", 0, 1)
</f>
        <v>9ad9d415-1201-4d9d-b34a-3bf5e192fe37</v>
      </c>
      <c r="G801" s="74" t="str">
        <f t="array" ref="G801">XLOOKUP(C801, MachineCategory!B:B, MachineCategory!A:A, "", 0, 1)
</f>
        <v>133e579b-1ad4-4de4-9bcb-9682d9529c0e</v>
      </c>
      <c r="H801" s="6"/>
    </row>
    <row r="802">
      <c r="A802" s="73" t="s">
        <v>599</v>
      </c>
      <c r="B802" s="73">
        <v>8137.0</v>
      </c>
      <c r="C802" s="73">
        <v>8139.0</v>
      </c>
      <c r="D802" s="73">
        <v>9.0</v>
      </c>
      <c r="E802" s="73"/>
      <c r="F802" s="74" t="str">
        <f t="array" ref="F802">XLOOKUP(B802, MachineCategory!B:B, MachineCategory!A:A, "", 0, 1)
</f>
        <v>9ad9d415-1201-4d9d-b34a-3bf5e192fe37</v>
      </c>
      <c r="G802" s="74" t="str">
        <f t="array" ref="G802">XLOOKUP(C802, MachineCategory!B:B, MachineCategory!A:A, "", 0, 1)
</f>
        <v>ad4439bb-ad1e-4b8e-9331-4d4b84295fbd</v>
      </c>
      <c r="H802" s="6"/>
    </row>
    <row r="803">
      <c r="A803" s="73" t="s">
        <v>599</v>
      </c>
      <c r="B803" s="73">
        <v>8137.0</v>
      </c>
      <c r="C803" s="73">
        <v>8140.0</v>
      </c>
      <c r="D803" s="73">
        <v>10.0</v>
      </c>
      <c r="E803" s="73"/>
      <c r="F803" s="74" t="str">
        <f t="array" ref="F803">XLOOKUP(B803, MachineCategory!B:B, MachineCategory!A:A, "", 0, 1)
</f>
        <v>9ad9d415-1201-4d9d-b34a-3bf5e192fe37</v>
      </c>
      <c r="G803" s="74" t="str">
        <f t="array" ref="G803">XLOOKUP(C803, MachineCategory!B:B, MachineCategory!A:A, "", 0, 1)
</f>
        <v>1812edc2-2c5c-4489-b185-9fe85dba1c6a</v>
      </c>
      <c r="H803" s="6"/>
    </row>
    <row r="804">
      <c r="A804" s="73" t="s">
        <v>599</v>
      </c>
      <c r="B804" s="73">
        <v>8137.0</v>
      </c>
      <c r="C804" s="73">
        <v>8141.0</v>
      </c>
      <c r="D804" s="73">
        <v>11.0</v>
      </c>
      <c r="E804" s="73"/>
      <c r="F804" s="74" t="str">
        <f t="array" ref="F804">XLOOKUP(B804, MachineCategory!B:B, MachineCategory!A:A, "", 0, 1)
</f>
        <v>9ad9d415-1201-4d9d-b34a-3bf5e192fe37</v>
      </c>
      <c r="G804" s="74" t="str">
        <f t="array" ref="G804">XLOOKUP(C804, MachineCategory!B:B, MachineCategory!A:A, "", 0, 1)
</f>
        <v>7f156dad-2a83-4b3a-9b35-b8c7cf788c64</v>
      </c>
      <c r="H804" s="6"/>
    </row>
    <row r="805">
      <c r="A805" s="73" t="s">
        <v>599</v>
      </c>
      <c r="B805" s="73">
        <v>8137.0</v>
      </c>
      <c r="C805" s="73">
        <v>8142.0</v>
      </c>
      <c r="D805" s="73">
        <v>12.0</v>
      </c>
      <c r="E805" s="73"/>
      <c r="F805" s="74" t="str">
        <f t="array" ref="F805">XLOOKUP(B805, MachineCategory!B:B, MachineCategory!A:A, "", 0, 1)
</f>
        <v>9ad9d415-1201-4d9d-b34a-3bf5e192fe37</v>
      </c>
      <c r="G805" s="74" t="str">
        <f t="array" ref="G805">XLOOKUP(C805, MachineCategory!B:B, MachineCategory!A:A, "", 0, 1)
</f>
        <v>73a2249c-24cf-4111-8ee2-573d97387f2c</v>
      </c>
      <c r="H805" s="6"/>
    </row>
    <row r="806">
      <c r="A806" s="73" t="s">
        <v>599</v>
      </c>
      <c r="B806" s="73">
        <v>8137.0</v>
      </c>
      <c r="C806" s="73">
        <v>8143.0</v>
      </c>
      <c r="D806" s="73">
        <v>13.0</v>
      </c>
      <c r="E806" s="73"/>
      <c r="F806" s="74" t="str">
        <f t="array" ref="F806">XLOOKUP(B806, MachineCategory!B:B, MachineCategory!A:A, "", 0, 1)
</f>
        <v>9ad9d415-1201-4d9d-b34a-3bf5e192fe37</v>
      </c>
      <c r="G806" s="74" t="str">
        <f t="array" ref="G806">XLOOKUP(C806, MachineCategory!B:B, MachineCategory!A:A, "", 0, 1)
</f>
        <v>40f7d539-2e7f-4dbd-9a3f-05bb164f8067</v>
      </c>
      <c r="H806" s="6"/>
    </row>
    <row r="807">
      <c r="A807" s="73" t="s">
        <v>599</v>
      </c>
      <c r="B807" s="73">
        <v>8137.0</v>
      </c>
      <c r="C807" s="73">
        <v>8133.0</v>
      </c>
      <c r="D807" s="73">
        <v>14.0</v>
      </c>
      <c r="E807" s="73"/>
      <c r="F807" s="74" t="str">
        <f t="array" ref="F807">XLOOKUP(B807, MachineCategory!B:B, MachineCategory!A:A, "", 0, 1)
</f>
        <v>9ad9d415-1201-4d9d-b34a-3bf5e192fe37</v>
      </c>
      <c r="G807" s="74" t="str">
        <f t="array" ref="G807">XLOOKUP(C807, MachineCategory!B:B, MachineCategory!A:A, "", 0, 1)
</f>
        <v>acf49a83-7c76-4577-a2b6-18cdafd7291e</v>
      </c>
      <c r="H807" s="6"/>
    </row>
    <row r="808">
      <c r="A808" s="73" t="s">
        <v>599</v>
      </c>
      <c r="B808" s="73">
        <v>8137.0</v>
      </c>
      <c r="C808" s="73">
        <v>8134.0</v>
      </c>
      <c r="D808" s="73">
        <v>15.0</v>
      </c>
      <c r="E808" s="73"/>
      <c r="F808" s="74" t="str">
        <f t="array" ref="F808">XLOOKUP(B808, MachineCategory!B:B, MachineCategory!A:A, "", 0, 1)
</f>
        <v>9ad9d415-1201-4d9d-b34a-3bf5e192fe37</v>
      </c>
      <c r="G808" s="74" t="str">
        <f t="array" ref="G808">XLOOKUP(C808, MachineCategory!B:B, MachineCategory!A:A, "", 0, 1)
</f>
        <v>1595fde3-5e55-476a-9599-eb372ddcdc21</v>
      </c>
      <c r="H808" s="6"/>
    </row>
    <row r="809">
      <c r="A809" s="73" t="s">
        <v>599</v>
      </c>
      <c r="B809" s="73">
        <v>8137.0</v>
      </c>
      <c r="C809" s="73">
        <v>8135.0</v>
      </c>
      <c r="D809" s="73">
        <v>16.0</v>
      </c>
      <c r="E809" s="73"/>
      <c r="F809" s="74" t="str">
        <f t="array" ref="F809">XLOOKUP(B809, MachineCategory!B:B, MachineCategory!A:A, "", 0, 1)
</f>
        <v>9ad9d415-1201-4d9d-b34a-3bf5e192fe37</v>
      </c>
      <c r="G809" s="74" t="str">
        <f t="array" ref="G809">XLOOKUP(C809, MachineCategory!B:B, MachineCategory!A:A, "", 0, 1)
</f>
        <v>2013c109-9f88-49bb-a54b-7aa955d6537f</v>
      </c>
      <c r="H809" s="6"/>
    </row>
    <row r="810">
      <c r="A810" s="73" t="s">
        <v>599</v>
      </c>
      <c r="B810" s="73">
        <v>8137.0</v>
      </c>
      <c r="C810" s="73">
        <v>8124.0</v>
      </c>
      <c r="D810" s="73">
        <v>17.0</v>
      </c>
      <c r="E810" s="73"/>
      <c r="F810" s="74" t="str">
        <f t="array" ref="F810">XLOOKUP(B810, MachineCategory!B:B, MachineCategory!A:A, "", 0, 1)
</f>
        <v>9ad9d415-1201-4d9d-b34a-3bf5e192fe37</v>
      </c>
      <c r="G810" s="74" t="str">
        <f t="array" ref="G810">XLOOKUP(C810, MachineCategory!B:B, MachineCategory!A:A, "", 0, 1)
</f>
        <v>a79703ca-8e39-4170-be14-7057cf692cbc</v>
      </c>
      <c r="H810" s="6"/>
    </row>
    <row r="811">
      <c r="A811" s="73" t="s">
        <v>599</v>
      </c>
      <c r="B811" s="73">
        <v>8137.0</v>
      </c>
      <c r="C811" s="73">
        <v>8125.0</v>
      </c>
      <c r="D811" s="73">
        <v>18.0</v>
      </c>
      <c r="E811" s="73"/>
      <c r="F811" s="74" t="str">
        <f t="array" ref="F811">XLOOKUP(B811, MachineCategory!B:B, MachineCategory!A:A, "", 0, 1)
</f>
        <v>9ad9d415-1201-4d9d-b34a-3bf5e192fe37</v>
      </c>
      <c r="G811" s="74" t="str">
        <f t="array" ref="G811">XLOOKUP(C811, MachineCategory!B:B, MachineCategory!A:A, "", 0, 1)
</f>
        <v>75da7083-e514-4135-aec2-49595943c0b9</v>
      </c>
      <c r="H811" s="6"/>
    </row>
    <row r="812">
      <c r="A812" s="73" t="s">
        <v>599</v>
      </c>
      <c r="B812" s="73">
        <v>8137.0</v>
      </c>
      <c r="C812" s="73">
        <v>8126.0</v>
      </c>
      <c r="D812" s="73">
        <v>19.0</v>
      </c>
      <c r="E812" s="73"/>
      <c r="F812" s="74" t="str">
        <f t="array" ref="F812">XLOOKUP(B812, MachineCategory!B:B, MachineCategory!A:A, "", 0, 1)
</f>
        <v>9ad9d415-1201-4d9d-b34a-3bf5e192fe37</v>
      </c>
      <c r="G812" s="74" t="str">
        <f t="array" ref="G812">XLOOKUP(C812, MachineCategory!B:B, MachineCategory!A:A, "", 0, 1)
</f>
        <v>b1934f8d-99cf-48d2-91a8-d15669c293e0</v>
      </c>
      <c r="H812" s="6"/>
    </row>
    <row r="813">
      <c r="A813" s="73" t="s">
        <v>599</v>
      </c>
      <c r="B813" s="73">
        <v>8137.0</v>
      </c>
      <c r="C813" s="73">
        <v>8127.0</v>
      </c>
      <c r="D813" s="73">
        <v>20.0</v>
      </c>
      <c r="E813" s="73"/>
      <c r="F813" s="74" t="str">
        <f t="array" ref="F813">XLOOKUP(B813, MachineCategory!B:B, MachineCategory!A:A, "", 0, 1)
</f>
        <v>9ad9d415-1201-4d9d-b34a-3bf5e192fe37</v>
      </c>
      <c r="G813" s="74" t="str">
        <f t="array" ref="G813">XLOOKUP(C813, MachineCategory!B:B, MachineCategory!A:A, "", 0, 1)
</f>
        <v>9131e791-30aa-4293-b558-67d544342c12</v>
      </c>
      <c r="H813" s="6"/>
    </row>
    <row r="814">
      <c r="A814" s="73" t="s">
        <v>599</v>
      </c>
      <c r="B814" s="73">
        <v>8137.0</v>
      </c>
      <c r="C814" s="73">
        <v>8128.0</v>
      </c>
      <c r="D814" s="73">
        <v>21.0</v>
      </c>
      <c r="E814" s="73"/>
      <c r="F814" s="74" t="str">
        <f t="array" ref="F814">XLOOKUP(B814, MachineCategory!B:B, MachineCategory!A:A, "", 0, 1)
</f>
        <v>9ad9d415-1201-4d9d-b34a-3bf5e192fe37</v>
      </c>
      <c r="G814" s="74" t="str">
        <f t="array" ref="G814">XLOOKUP(C814, MachineCategory!B:B, MachineCategory!A:A, "", 0, 1)
</f>
        <v>1c0b87d5-c90d-4cd3-b906-67ed8d416851</v>
      </c>
      <c r="H814" s="6"/>
    </row>
    <row r="815">
      <c r="A815" s="73" t="s">
        <v>599</v>
      </c>
      <c r="B815" s="73">
        <v>8137.0</v>
      </c>
      <c r="C815" s="73">
        <v>8129.0</v>
      </c>
      <c r="D815" s="73">
        <v>22.0</v>
      </c>
      <c r="E815" s="73"/>
      <c r="F815" s="74" t="str">
        <f t="array" ref="F815">XLOOKUP(B815, MachineCategory!B:B, MachineCategory!A:A, "", 0, 1)
</f>
        <v>9ad9d415-1201-4d9d-b34a-3bf5e192fe37</v>
      </c>
      <c r="G815" s="74" t="str">
        <f t="array" ref="G815">XLOOKUP(C815, MachineCategory!B:B, MachineCategory!A:A, "", 0, 1)
</f>
        <v>04ec9f58-1e85-4435-bc2a-d935a860cf32</v>
      </c>
      <c r="H815" s="6"/>
    </row>
    <row r="816">
      <c r="A816" s="73" t="s">
        <v>599</v>
      </c>
      <c r="B816" s="73">
        <v>8138.0</v>
      </c>
      <c r="C816" s="73">
        <v>8139.0</v>
      </c>
      <c r="D816" s="73">
        <v>1.0</v>
      </c>
      <c r="E816" s="74" t="b">
        <v>1</v>
      </c>
      <c r="F816" s="74" t="str">
        <f t="array" ref="F816">XLOOKUP(B816, MachineCategory!B:B, MachineCategory!A:A, "", 0, 1)
</f>
        <v>4df94c25-b269-45f7-89d1-c581919f2db9</v>
      </c>
      <c r="G816" s="74" t="str">
        <f t="array" ref="G816">XLOOKUP(C816, MachineCategory!B:B, MachineCategory!A:A, "", 0, 1)
</f>
        <v>ad4439bb-ad1e-4b8e-9331-4d4b84295fbd</v>
      </c>
      <c r="H816" s="6"/>
    </row>
    <row r="817">
      <c r="A817" s="73" t="s">
        <v>599</v>
      </c>
      <c r="B817" s="73">
        <v>8138.0</v>
      </c>
      <c r="C817" s="73">
        <v>8137.0</v>
      </c>
      <c r="D817" s="73">
        <v>2.0</v>
      </c>
      <c r="E817" s="73"/>
      <c r="F817" s="74" t="str">
        <f t="array" ref="F817">XLOOKUP(B817, MachineCategory!B:B, MachineCategory!A:A, "", 0, 1)
</f>
        <v>4df94c25-b269-45f7-89d1-c581919f2db9</v>
      </c>
      <c r="G817" s="74" t="str">
        <f t="array" ref="G817">XLOOKUP(C817, MachineCategory!B:B, MachineCategory!A:A, "", 0, 1)
</f>
        <v>9ad9d415-1201-4d9d-b34a-3bf5e192fe37</v>
      </c>
      <c r="H817" s="6"/>
    </row>
    <row r="818">
      <c r="A818" s="73" t="s">
        <v>599</v>
      </c>
      <c r="B818" s="73">
        <v>8138.0</v>
      </c>
      <c r="C818" s="73">
        <v>8136.0</v>
      </c>
      <c r="D818" s="73">
        <v>3.0</v>
      </c>
      <c r="E818" s="73"/>
      <c r="F818" s="74" t="str">
        <f t="array" ref="F818">XLOOKUP(B818, MachineCategory!B:B, MachineCategory!A:A, "", 0, 1)
</f>
        <v>4df94c25-b269-45f7-89d1-c581919f2db9</v>
      </c>
      <c r="G818" s="74" t="str">
        <f t="array" ref="G818">XLOOKUP(C818, MachineCategory!B:B, MachineCategory!A:A, "", 0, 1)
</f>
        <v>a902cb9a-de5c-4c29-b46f-a1f84b844d43</v>
      </c>
      <c r="H818" s="6"/>
    </row>
    <row r="819">
      <c r="A819" s="73" t="s">
        <v>599</v>
      </c>
      <c r="B819" s="73">
        <v>8138.0</v>
      </c>
      <c r="C819" s="73">
        <v>8146.0</v>
      </c>
      <c r="D819" s="73">
        <v>4.0</v>
      </c>
      <c r="E819" s="73"/>
      <c r="F819" s="74" t="str">
        <f t="array" ref="F819">XLOOKUP(B819, MachineCategory!B:B, MachineCategory!A:A, "", 0, 1)
</f>
        <v>4df94c25-b269-45f7-89d1-c581919f2db9</v>
      </c>
      <c r="G819" s="74" t="str">
        <f t="array" ref="G819">XLOOKUP(C819, MachineCategory!B:B, MachineCategory!A:A, "", 0, 1)
</f>
        <v>b527c05d-0ee4-4c70-b4fe-f0664ab1e56a</v>
      </c>
      <c r="H819" s="6"/>
    </row>
    <row r="820">
      <c r="A820" s="73" t="s">
        <v>599</v>
      </c>
      <c r="B820" s="73">
        <v>8138.0</v>
      </c>
      <c r="C820" s="73">
        <v>8145.0</v>
      </c>
      <c r="D820" s="73">
        <v>5.0</v>
      </c>
      <c r="E820" s="73"/>
      <c r="F820" s="74" t="str">
        <f t="array" ref="F820">XLOOKUP(B820, MachineCategory!B:B, MachineCategory!A:A, "", 0, 1)
</f>
        <v>4df94c25-b269-45f7-89d1-c581919f2db9</v>
      </c>
      <c r="G820" s="74" t="str">
        <f t="array" ref="G820">XLOOKUP(C820, MachineCategory!B:B, MachineCategory!A:A, "", 0, 1)
</f>
        <v>791cd8e5-f67a-469b-aa9b-b60a1a1f5855</v>
      </c>
      <c r="H820" s="6"/>
    </row>
    <row r="821">
      <c r="A821" s="73" t="s">
        <v>599</v>
      </c>
      <c r="B821" s="73">
        <v>8138.0</v>
      </c>
      <c r="C821" s="73">
        <v>8144.0</v>
      </c>
      <c r="D821" s="73">
        <v>6.0</v>
      </c>
      <c r="E821" s="73"/>
      <c r="F821" s="74" t="str">
        <f t="array" ref="F821">XLOOKUP(B821, MachineCategory!B:B, MachineCategory!A:A, "", 0, 1)
</f>
        <v>4df94c25-b269-45f7-89d1-c581919f2db9</v>
      </c>
      <c r="G821" s="74" t="str">
        <f t="array" ref="G821">XLOOKUP(C821, MachineCategory!B:B, MachineCategory!A:A, "", 0, 1)
</f>
        <v>d0bdb222-3522-4f39-8d12-d7f43d780892</v>
      </c>
      <c r="H821" s="6"/>
    </row>
    <row r="822">
      <c r="A822" s="73" t="s">
        <v>599</v>
      </c>
      <c r="B822" s="73">
        <v>8138.0</v>
      </c>
      <c r="C822" s="73">
        <v>8131.0</v>
      </c>
      <c r="D822" s="73">
        <v>7.0</v>
      </c>
      <c r="E822" s="73"/>
      <c r="F822" s="74" t="str">
        <f t="array" ref="F822">XLOOKUP(B822, MachineCategory!B:B, MachineCategory!A:A, "", 0, 1)
</f>
        <v>4df94c25-b269-45f7-89d1-c581919f2db9</v>
      </c>
      <c r="G822" s="74" t="str">
        <f t="array" ref="G822">XLOOKUP(C822, MachineCategory!B:B, MachineCategory!A:A, "", 0, 1)
</f>
        <v>ecaa807a-6da2-48c5-abaa-37e49b849d87</v>
      </c>
      <c r="H822" s="6"/>
    </row>
    <row r="823">
      <c r="A823" s="73" t="s">
        <v>599</v>
      </c>
      <c r="B823" s="73">
        <v>8138.0</v>
      </c>
      <c r="C823" s="73">
        <v>8132.0</v>
      </c>
      <c r="D823" s="73">
        <v>8.0</v>
      </c>
      <c r="E823" s="73"/>
      <c r="F823" s="74" t="str">
        <f t="array" ref="F823">XLOOKUP(B823, MachineCategory!B:B, MachineCategory!A:A, "", 0, 1)
</f>
        <v>4df94c25-b269-45f7-89d1-c581919f2db9</v>
      </c>
      <c r="G823" s="74" t="str">
        <f t="array" ref="G823">XLOOKUP(C823, MachineCategory!B:B, MachineCategory!A:A, "", 0, 1)
</f>
        <v>83ed8ab4-5695-4031-b938-1ebde8650460</v>
      </c>
      <c r="H823" s="6"/>
    </row>
    <row r="824">
      <c r="A824" s="73" t="s">
        <v>599</v>
      </c>
      <c r="B824" s="73">
        <v>8138.0</v>
      </c>
      <c r="C824" s="73">
        <v>8133.0</v>
      </c>
      <c r="D824" s="73">
        <v>9.0</v>
      </c>
      <c r="E824" s="73"/>
      <c r="F824" s="74" t="str">
        <f t="array" ref="F824">XLOOKUP(B824, MachineCategory!B:B, MachineCategory!A:A, "", 0, 1)
</f>
        <v>4df94c25-b269-45f7-89d1-c581919f2db9</v>
      </c>
      <c r="G824" s="74" t="str">
        <f t="array" ref="G824">XLOOKUP(C824, MachineCategory!B:B, MachineCategory!A:A, "", 0, 1)
</f>
        <v>acf49a83-7c76-4577-a2b6-18cdafd7291e</v>
      </c>
      <c r="H824" s="6"/>
    </row>
    <row r="825">
      <c r="A825" s="73" t="s">
        <v>599</v>
      </c>
      <c r="B825" s="73">
        <v>8138.0</v>
      </c>
      <c r="C825" s="73">
        <v>8140.0</v>
      </c>
      <c r="D825" s="73">
        <v>10.0</v>
      </c>
      <c r="E825" s="73"/>
      <c r="F825" s="74" t="str">
        <f t="array" ref="F825">XLOOKUP(B825, MachineCategory!B:B, MachineCategory!A:A, "", 0, 1)
</f>
        <v>4df94c25-b269-45f7-89d1-c581919f2db9</v>
      </c>
      <c r="G825" s="74" t="str">
        <f t="array" ref="G825">XLOOKUP(C825, MachineCategory!B:B, MachineCategory!A:A, "", 0, 1)
</f>
        <v>1812edc2-2c5c-4489-b185-9fe85dba1c6a</v>
      </c>
      <c r="H825" s="6"/>
    </row>
    <row r="826">
      <c r="A826" s="73" t="s">
        <v>599</v>
      </c>
      <c r="B826" s="73">
        <v>8138.0</v>
      </c>
      <c r="C826" s="73">
        <v>8141.0</v>
      </c>
      <c r="D826" s="73">
        <v>11.0</v>
      </c>
      <c r="E826" s="73"/>
      <c r="F826" s="74" t="str">
        <f t="array" ref="F826">XLOOKUP(B826, MachineCategory!B:B, MachineCategory!A:A, "", 0, 1)
</f>
        <v>4df94c25-b269-45f7-89d1-c581919f2db9</v>
      </c>
      <c r="G826" s="74" t="str">
        <f t="array" ref="G826">XLOOKUP(C826, MachineCategory!B:B, MachineCategory!A:A, "", 0, 1)
</f>
        <v>7f156dad-2a83-4b3a-9b35-b8c7cf788c64</v>
      </c>
      <c r="H826" s="6"/>
    </row>
    <row r="827">
      <c r="A827" s="73" t="s">
        <v>599</v>
      </c>
      <c r="B827" s="73">
        <v>8138.0</v>
      </c>
      <c r="C827" s="73">
        <v>8134.0</v>
      </c>
      <c r="D827" s="73">
        <v>12.0</v>
      </c>
      <c r="E827" s="73"/>
      <c r="F827" s="74" t="str">
        <f t="array" ref="F827">XLOOKUP(B827, MachineCategory!B:B, MachineCategory!A:A, "", 0, 1)
</f>
        <v>4df94c25-b269-45f7-89d1-c581919f2db9</v>
      </c>
      <c r="G827" s="74" t="str">
        <f t="array" ref="G827">XLOOKUP(C827, MachineCategory!B:B, MachineCategory!A:A, "", 0, 1)
</f>
        <v>1595fde3-5e55-476a-9599-eb372ddcdc21</v>
      </c>
      <c r="H827" s="6"/>
    </row>
    <row r="828">
      <c r="A828" s="73" t="s">
        <v>599</v>
      </c>
      <c r="B828" s="73">
        <v>8138.0</v>
      </c>
      <c r="C828" s="73">
        <v>8135.0</v>
      </c>
      <c r="D828" s="73">
        <v>13.0</v>
      </c>
      <c r="E828" s="73"/>
      <c r="F828" s="74" t="str">
        <f t="array" ref="F828">XLOOKUP(B828, MachineCategory!B:B, MachineCategory!A:A, "", 0, 1)
</f>
        <v>4df94c25-b269-45f7-89d1-c581919f2db9</v>
      </c>
      <c r="G828" s="74" t="str">
        <f t="array" ref="G828">XLOOKUP(C828, MachineCategory!B:B, MachineCategory!A:A, "", 0, 1)
</f>
        <v>2013c109-9f88-49bb-a54b-7aa955d6537f</v>
      </c>
      <c r="H828" s="6"/>
    </row>
    <row r="829">
      <c r="A829" s="73" t="s">
        <v>599</v>
      </c>
      <c r="B829" s="73">
        <v>8138.0</v>
      </c>
      <c r="C829" s="73">
        <v>8142.0</v>
      </c>
      <c r="D829" s="73">
        <v>14.0</v>
      </c>
      <c r="E829" s="73"/>
      <c r="F829" s="74" t="str">
        <f t="array" ref="F829">XLOOKUP(B829, MachineCategory!B:B, MachineCategory!A:A, "", 0, 1)
</f>
        <v>4df94c25-b269-45f7-89d1-c581919f2db9</v>
      </c>
      <c r="G829" s="74" t="str">
        <f t="array" ref="G829">XLOOKUP(C829, MachineCategory!B:B, MachineCategory!A:A, "", 0, 1)
</f>
        <v>73a2249c-24cf-4111-8ee2-573d97387f2c</v>
      </c>
      <c r="H829" s="6"/>
    </row>
    <row r="830">
      <c r="A830" s="73" t="s">
        <v>599</v>
      </c>
      <c r="B830" s="73">
        <v>8138.0</v>
      </c>
      <c r="C830" s="73">
        <v>8143.0</v>
      </c>
      <c r="D830" s="73">
        <v>15.0</v>
      </c>
      <c r="E830" s="73"/>
      <c r="F830" s="74" t="str">
        <f t="array" ref="F830">XLOOKUP(B830, MachineCategory!B:B, MachineCategory!A:A, "", 0, 1)
</f>
        <v>4df94c25-b269-45f7-89d1-c581919f2db9</v>
      </c>
      <c r="G830" s="74" t="str">
        <f t="array" ref="G830">XLOOKUP(C830, MachineCategory!B:B, MachineCategory!A:A, "", 0, 1)
</f>
        <v>40f7d539-2e7f-4dbd-9a3f-05bb164f8067</v>
      </c>
      <c r="H830" s="6"/>
    </row>
    <row r="831">
      <c r="A831" s="73" t="s">
        <v>599</v>
      </c>
      <c r="B831" s="73">
        <v>8138.0</v>
      </c>
      <c r="C831" s="73">
        <v>8126.0</v>
      </c>
      <c r="D831" s="73">
        <v>16.0</v>
      </c>
      <c r="E831" s="73"/>
      <c r="F831" s="74" t="str">
        <f t="array" ref="F831">XLOOKUP(B831, MachineCategory!B:B, MachineCategory!A:A, "", 0, 1)
</f>
        <v>4df94c25-b269-45f7-89d1-c581919f2db9</v>
      </c>
      <c r="G831" s="74" t="str">
        <f t="array" ref="G831">XLOOKUP(C831, MachineCategory!B:B, MachineCategory!A:A, "", 0, 1)
</f>
        <v>b1934f8d-99cf-48d2-91a8-d15669c293e0</v>
      </c>
      <c r="H831" s="6"/>
    </row>
    <row r="832">
      <c r="A832" s="73" t="s">
        <v>599</v>
      </c>
      <c r="B832" s="73">
        <v>8138.0</v>
      </c>
      <c r="C832" s="73">
        <v>8125.0</v>
      </c>
      <c r="D832" s="73">
        <v>17.0</v>
      </c>
      <c r="E832" s="73"/>
      <c r="F832" s="74" t="str">
        <f t="array" ref="F832">XLOOKUP(B832, MachineCategory!B:B, MachineCategory!A:A, "", 0, 1)
</f>
        <v>4df94c25-b269-45f7-89d1-c581919f2db9</v>
      </c>
      <c r="G832" s="74" t="str">
        <f t="array" ref="G832">XLOOKUP(C832, MachineCategory!B:B, MachineCategory!A:A, "", 0, 1)
</f>
        <v>75da7083-e514-4135-aec2-49595943c0b9</v>
      </c>
      <c r="H832" s="6"/>
    </row>
    <row r="833">
      <c r="A833" s="73" t="s">
        <v>599</v>
      </c>
      <c r="B833" s="73">
        <v>8138.0</v>
      </c>
      <c r="C833" s="73">
        <v>8124.0</v>
      </c>
      <c r="D833" s="73">
        <v>18.0</v>
      </c>
      <c r="E833" s="73"/>
      <c r="F833" s="74" t="str">
        <f t="array" ref="F833">XLOOKUP(B833, MachineCategory!B:B, MachineCategory!A:A, "", 0, 1)
</f>
        <v>4df94c25-b269-45f7-89d1-c581919f2db9</v>
      </c>
      <c r="G833" s="74" t="str">
        <f t="array" ref="G833">XLOOKUP(C833, MachineCategory!B:B, MachineCategory!A:A, "", 0, 1)
</f>
        <v>a79703ca-8e39-4170-be14-7057cf692cbc</v>
      </c>
      <c r="H833" s="6"/>
    </row>
    <row r="834">
      <c r="A834" s="73" t="s">
        <v>599</v>
      </c>
      <c r="B834" s="73">
        <v>8138.0</v>
      </c>
      <c r="C834" s="73">
        <v>8127.0</v>
      </c>
      <c r="D834" s="73">
        <v>19.0</v>
      </c>
      <c r="E834" s="73"/>
      <c r="F834" s="74" t="str">
        <f t="array" ref="F834">XLOOKUP(B834, MachineCategory!B:B, MachineCategory!A:A, "", 0, 1)
</f>
        <v>4df94c25-b269-45f7-89d1-c581919f2db9</v>
      </c>
      <c r="G834" s="74" t="str">
        <f t="array" ref="G834">XLOOKUP(C834, MachineCategory!B:B, MachineCategory!A:A, "", 0, 1)
</f>
        <v>9131e791-30aa-4293-b558-67d544342c12</v>
      </c>
      <c r="H834" s="6"/>
    </row>
    <row r="835">
      <c r="A835" s="73" t="s">
        <v>599</v>
      </c>
      <c r="B835" s="73">
        <v>8138.0</v>
      </c>
      <c r="C835" s="73">
        <v>8128.0</v>
      </c>
      <c r="D835" s="73">
        <v>20.0</v>
      </c>
      <c r="E835" s="73"/>
      <c r="F835" s="74" t="str">
        <f t="array" ref="F835">XLOOKUP(B835, MachineCategory!B:B, MachineCategory!A:A, "", 0, 1)
</f>
        <v>4df94c25-b269-45f7-89d1-c581919f2db9</v>
      </c>
      <c r="G835" s="74" t="str">
        <f t="array" ref="G835">XLOOKUP(C835, MachineCategory!B:B, MachineCategory!A:A, "", 0, 1)
</f>
        <v>1c0b87d5-c90d-4cd3-b906-67ed8d416851</v>
      </c>
      <c r="H835" s="6"/>
    </row>
    <row r="836">
      <c r="A836" s="73" t="s">
        <v>599</v>
      </c>
      <c r="B836" s="73">
        <v>8138.0</v>
      </c>
      <c r="C836" s="73">
        <v>8129.0</v>
      </c>
      <c r="D836" s="73">
        <v>21.0</v>
      </c>
      <c r="E836" s="73"/>
      <c r="F836" s="74" t="str">
        <f t="array" ref="F836">XLOOKUP(B836, MachineCategory!B:B, MachineCategory!A:A, "", 0, 1)
</f>
        <v>4df94c25-b269-45f7-89d1-c581919f2db9</v>
      </c>
      <c r="G836" s="74" t="str">
        <f t="array" ref="G836">XLOOKUP(C836, MachineCategory!B:B, MachineCategory!A:A, "", 0, 1)
</f>
        <v>04ec9f58-1e85-4435-bc2a-d935a860cf32</v>
      </c>
      <c r="H836" s="6"/>
    </row>
    <row r="837">
      <c r="A837" s="73" t="s">
        <v>599</v>
      </c>
      <c r="B837" s="73">
        <v>8138.0</v>
      </c>
      <c r="C837" s="73">
        <v>8130.0</v>
      </c>
      <c r="D837" s="73">
        <v>22.0</v>
      </c>
      <c r="E837" s="73"/>
      <c r="F837" s="74" t="str">
        <f t="array" ref="F837">XLOOKUP(B837, MachineCategory!B:B, MachineCategory!A:A, "", 0, 1)
</f>
        <v>4df94c25-b269-45f7-89d1-c581919f2db9</v>
      </c>
      <c r="G837" s="74" t="str">
        <f t="array" ref="G837">XLOOKUP(C837, MachineCategory!B:B, MachineCategory!A:A, "", 0, 1)
</f>
        <v>133e579b-1ad4-4de4-9bcb-9682d9529c0e</v>
      </c>
      <c r="H837" s="6"/>
    </row>
    <row r="838">
      <c r="A838" s="73" t="s">
        <v>599</v>
      </c>
      <c r="B838" s="73">
        <v>8139.0</v>
      </c>
      <c r="C838" s="73">
        <v>8138.0</v>
      </c>
      <c r="D838" s="73">
        <v>1.0</v>
      </c>
      <c r="E838" s="74" t="b">
        <v>1</v>
      </c>
      <c r="F838" s="74" t="str">
        <f t="array" ref="F838">XLOOKUP(B838, MachineCategory!B:B, MachineCategory!A:A, "", 0, 1)
</f>
        <v>ad4439bb-ad1e-4b8e-9331-4d4b84295fbd</v>
      </c>
      <c r="G838" s="74" t="str">
        <f t="array" ref="G838">XLOOKUP(C838, MachineCategory!B:B, MachineCategory!A:A, "", 0, 1)
</f>
        <v>4df94c25-b269-45f7-89d1-c581919f2db9</v>
      </c>
      <c r="H838" s="6"/>
    </row>
    <row r="839">
      <c r="A839" s="73" t="s">
        <v>599</v>
      </c>
      <c r="B839" s="73">
        <v>8139.0</v>
      </c>
      <c r="C839" s="73">
        <v>8140.0</v>
      </c>
      <c r="D839" s="73">
        <v>2.0</v>
      </c>
      <c r="E839" s="73"/>
      <c r="F839" s="74" t="str">
        <f t="array" ref="F839">XLOOKUP(B839, MachineCategory!B:B, MachineCategory!A:A, "", 0, 1)
</f>
        <v>ad4439bb-ad1e-4b8e-9331-4d4b84295fbd</v>
      </c>
      <c r="G839" s="74" t="str">
        <f t="array" ref="G839">XLOOKUP(C839, MachineCategory!B:B, MachineCategory!A:A, "", 0, 1)
</f>
        <v>1812edc2-2c5c-4489-b185-9fe85dba1c6a</v>
      </c>
      <c r="H839" s="6"/>
    </row>
    <row r="840">
      <c r="A840" s="73" t="s">
        <v>599</v>
      </c>
      <c r="B840" s="73">
        <v>8139.0</v>
      </c>
      <c r="C840" s="73">
        <v>8134.0</v>
      </c>
      <c r="D840" s="73">
        <v>3.0</v>
      </c>
      <c r="E840" s="73"/>
      <c r="F840" s="74" t="str">
        <f t="array" ref="F840">XLOOKUP(B840, MachineCategory!B:B, MachineCategory!A:A, "", 0, 1)
</f>
        <v>ad4439bb-ad1e-4b8e-9331-4d4b84295fbd</v>
      </c>
      <c r="G840" s="74" t="str">
        <f t="array" ref="G840">XLOOKUP(C840, MachineCategory!B:B, MachineCategory!A:A, "", 0, 1)
</f>
        <v>1595fde3-5e55-476a-9599-eb372ddcdc21</v>
      </c>
      <c r="H840" s="6"/>
    </row>
    <row r="841">
      <c r="A841" s="73" t="s">
        <v>599</v>
      </c>
      <c r="B841" s="73">
        <v>8139.0</v>
      </c>
      <c r="C841" s="73">
        <v>8133.0</v>
      </c>
      <c r="D841" s="73">
        <v>4.0</v>
      </c>
      <c r="E841" s="73"/>
      <c r="F841" s="74" t="str">
        <f t="array" ref="F841">XLOOKUP(B841, MachineCategory!B:B, MachineCategory!A:A, "", 0, 1)
</f>
        <v>ad4439bb-ad1e-4b8e-9331-4d4b84295fbd</v>
      </c>
      <c r="G841" s="74" t="str">
        <f t="array" ref="G841">XLOOKUP(C841, MachineCategory!B:B, MachineCategory!A:A, "", 0, 1)
</f>
        <v>acf49a83-7c76-4577-a2b6-18cdafd7291e</v>
      </c>
      <c r="H841" s="6"/>
    </row>
    <row r="842">
      <c r="A842" s="73" t="s">
        <v>599</v>
      </c>
      <c r="B842" s="73">
        <v>8139.0</v>
      </c>
      <c r="C842" s="73">
        <v>8132.0</v>
      </c>
      <c r="D842" s="73">
        <v>5.0</v>
      </c>
      <c r="E842" s="73"/>
      <c r="F842" s="74" t="str">
        <f t="array" ref="F842">XLOOKUP(B842, MachineCategory!B:B, MachineCategory!A:A, "", 0, 1)
</f>
        <v>ad4439bb-ad1e-4b8e-9331-4d4b84295fbd</v>
      </c>
      <c r="G842" s="74" t="str">
        <f t="array" ref="G842">XLOOKUP(C842, MachineCategory!B:B, MachineCategory!A:A, "", 0, 1)
</f>
        <v>83ed8ab4-5695-4031-b938-1ebde8650460</v>
      </c>
      <c r="H842" s="6"/>
    </row>
    <row r="843">
      <c r="A843" s="73" t="s">
        <v>599</v>
      </c>
      <c r="B843" s="73">
        <v>8139.0</v>
      </c>
      <c r="C843" s="73">
        <v>8146.0</v>
      </c>
      <c r="D843" s="73">
        <v>6.0</v>
      </c>
      <c r="E843" s="73"/>
      <c r="F843" s="74" t="str">
        <f t="array" ref="F843">XLOOKUP(B843, MachineCategory!B:B, MachineCategory!A:A, "", 0, 1)
</f>
        <v>ad4439bb-ad1e-4b8e-9331-4d4b84295fbd</v>
      </c>
      <c r="G843" s="74" t="str">
        <f t="array" ref="G843">XLOOKUP(C843, MachineCategory!B:B, MachineCategory!A:A, "", 0, 1)
</f>
        <v>b527c05d-0ee4-4c70-b4fe-f0664ab1e56a</v>
      </c>
      <c r="H843" s="6"/>
    </row>
    <row r="844">
      <c r="A844" s="73" t="s">
        <v>599</v>
      </c>
      <c r="B844" s="73">
        <v>8139.0</v>
      </c>
      <c r="C844" s="73">
        <v>8137.0</v>
      </c>
      <c r="D844" s="73">
        <v>7.0</v>
      </c>
      <c r="E844" s="73"/>
      <c r="F844" s="74" t="str">
        <f t="array" ref="F844">XLOOKUP(B844, MachineCategory!B:B, MachineCategory!A:A, "", 0, 1)
</f>
        <v>ad4439bb-ad1e-4b8e-9331-4d4b84295fbd</v>
      </c>
      <c r="G844" s="74" t="str">
        <f t="array" ref="G844">XLOOKUP(C844, MachineCategory!B:B, MachineCategory!A:A, "", 0, 1)
</f>
        <v>9ad9d415-1201-4d9d-b34a-3bf5e192fe37</v>
      </c>
      <c r="H844" s="6"/>
    </row>
    <row r="845">
      <c r="A845" s="73" t="s">
        <v>599</v>
      </c>
      <c r="B845" s="73">
        <v>8139.0</v>
      </c>
      <c r="C845" s="73">
        <v>8136.0</v>
      </c>
      <c r="D845" s="73">
        <v>8.0</v>
      </c>
      <c r="E845" s="73"/>
      <c r="F845" s="74" t="str">
        <f t="array" ref="F845">XLOOKUP(B845, MachineCategory!B:B, MachineCategory!A:A, "", 0, 1)
</f>
        <v>ad4439bb-ad1e-4b8e-9331-4d4b84295fbd</v>
      </c>
      <c r="G845" s="74" t="str">
        <f t="array" ref="G845">XLOOKUP(C845, MachineCategory!B:B, MachineCategory!A:A, "", 0, 1)
</f>
        <v>a902cb9a-de5c-4c29-b46f-a1f84b844d43</v>
      </c>
      <c r="H845" s="6"/>
    </row>
    <row r="846">
      <c r="A846" s="73" t="s">
        <v>599</v>
      </c>
      <c r="B846" s="73">
        <v>8139.0</v>
      </c>
      <c r="C846" s="73">
        <v>8145.0</v>
      </c>
      <c r="D846" s="73">
        <v>9.0</v>
      </c>
      <c r="E846" s="73"/>
      <c r="F846" s="74" t="str">
        <f t="array" ref="F846">XLOOKUP(B846, MachineCategory!B:B, MachineCategory!A:A, "", 0, 1)
</f>
        <v>ad4439bb-ad1e-4b8e-9331-4d4b84295fbd</v>
      </c>
      <c r="G846" s="74" t="str">
        <f t="array" ref="G846">XLOOKUP(C846, MachineCategory!B:B, MachineCategory!A:A, "", 0, 1)
</f>
        <v>791cd8e5-f67a-469b-aa9b-b60a1a1f5855</v>
      </c>
      <c r="H846" s="6"/>
    </row>
    <row r="847">
      <c r="A847" s="73" t="s">
        <v>599</v>
      </c>
      <c r="B847" s="73">
        <v>8139.0</v>
      </c>
      <c r="C847" s="73">
        <v>8144.0</v>
      </c>
      <c r="D847" s="73">
        <v>10.0</v>
      </c>
      <c r="E847" s="73"/>
      <c r="F847" s="74" t="str">
        <f t="array" ref="F847">XLOOKUP(B847, MachineCategory!B:B, MachineCategory!A:A, "", 0, 1)
</f>
        <v>ad4439bb-ad1e-4b8e-9331-4d4b84295fbd</v>
      </c>
      <c r="G847" s="74" t="str">
        <f t="array" ref="G847">XLOOKUP(C847, MachineCategory!B:B, MachineCategory!A:A, "", 0, 1)
</f>
        <v>d0bdb222-3522-4f39-8d12-d7f43d780892</v>
      </c>
      <c r="H847" s="6"/>
    </row>
    <row r="848">
      <c r="A848" s="73" t="s">
        <v>599</v>
      </c>
      <c r="B848" s="73">
        <v>8139.0</v>
      </c>
      <c r="C848" s="73">
        <v>8131.0</v>
      </c>
      <c r="D848" s="73">
        <v>11.0</v>
      </c>
      <c r="E848" s="73"/>
      <c r="F848" s="74" t="str">
        <f t="array" ref="F848">XLOOKUP(B848, MachineCategory!B:B, MachineCategory!A:A, "", 0, 1)
</f>
        <v>ad4439bb-ad1e-4b8e-9331-4d4b84295fbd</v>
      </c>
      <c r="G848" s="74" t="str">
        <f t="array" ref="G848">XLOOKUP(C848, MachineCategory!B:B, MachineCategory!A:A, "", 0, 1)
</f>
        <v>ecaa807a-6da2-48c5-abaa-37e49b849d87</v>
      </c>
      <c r="H848" s="6"/>
    </row>
    <row r="849">
      <c r="A849" s="73" t="s">
        <v>599</v>
      </c>
      <c r="B849" s="73">
        <v>8139.0</v>
      </c>
      <c r="C849" s="73">
        <v>8130.0</v>
      </c>
      <c r="D849" s="73">
        <v>12.0</v>
      </c>
      <c r="E849" s="73"/>
      <c r="F849" s="74" t="str">
        <f t="array" ref="F849">XLOOKUP(B849, MachineCategory!B:B, MachineCategory!A:A, "", 0, 1)
</f>
        <v>ad4439bb-ad1e-4b8e-9331-4d4b84295fbd</v>
      </c>
      <c r="G849" s="74" t="str">
        <f t="array" ref="G849">XLOOKUP(C849, MachineCategory!B:B, MachineCategory!A:A, "", 0, 1)
</f>
        <v>133e579b-1ad4-4de4-9bcb-9682d9529c0e</v>
      </c>
      <c r="H849" s="6"/>
    </row>
    <row r="850">
      <c r="A850" s="73" t="s">
        <v>599</v>
      </c>
      <c r="B850" s="73">
        <v>8139.0</v>
      </c>
      <c r="C850" s="73">
        <v>8135.0</v>
      </c>
      <c r="D850" s="73">
        <v>13.0</v>
      </c>
      <c r="E850" s="73"/>
      <c r="F850" s="74" t="str">
        <f t="array" ref="F850">XLOOKUP(B850, MachineCategory!B:B, MachineCategory!A:A, "", 0, 1)
</f>
        <v>ad4439bb-ad1e-4b8e-9331-4d4b84295fbd</v>
      </c>
      <c r="G850" s="74" t="str">
        <f t="array" ref="G850">XLOOKUP(C850, MachineCategory!B:B, MachineCategory!A:A, "", 0, 1)
</f>
        <v>2013c109-9f88-49bb-a54b-7aa955d6537f</v>
      </c>
      <c r="H850" s="6"/>
    </row>
    <row r="851">
      <c r="A851" s="73" t="s">
        <v>599</v>
      </c>
      <c r="B851" s="73">
        <v>8139.0</v>
      </c>
      <c r="C851" s="73">
        <v>8141.0</v>
      </c>
      <c r="D851" s="73">
        <v>14.0</v>
      </c>
      <c r="E851" s="73"/>
      <c r="F851" s="74" t="str">
        <f t="array" ref="F851">XLOOKUP(B851, MachineCategory!B:B, MachineCategory!A:A, "", 0, 1)
</f>
        <v>ad4439bb-ad1e-4b8e-9331-4d4b84295fbd</v>
      </c>
      <c r="G851" s="74" t="str">
        <f t="array" ref="G851">XLOOKUP(C851, MachineCategory!B:B, MachineCategory!A:A, "", 0, 1)
</f>
        <v>7f156dad-2a83-4b3a-9b35-b8c7cf788c64</v>
      </c>
      <c r="H851" s="6"/>
    </row>
    <row r="852">
      <c r="A852" s="73" t="s">
        <v>599</v>
      </c>
      <c r="B852" s="73">
        <v>8139.0</v>
      </c>
      <c r="C852" s="73">
        <v>8142.0</v>
      </c>
      <c r="D852" s="73">
        <v>15.0</v>
      </c>
      <c r="E852" s="73"/>
      <c r="F852" s="74" t="str">
        <f t="array" ref="F852">XLOOKUP(B852, MachineCategory!B:B, MachineCategory!A:A, "", 0, 1)
</f>
        <v>ad4439bb-ad1e-4b8e-9331-4d4b84295fbd</v>
      </c>
      <c r="G852" s="74" t="str">
        <f t="array" ref="G852">XLOOKUP(C852, MachineCategory!B:B, MachineCategory!A:A, "", 0, 1)
</f>
        <v>73a2249c-24cf-4111-8ee2-573d97387f2c</v>
      </c>
      <c r="H852" s="6"/>
    </row>
    <row r="853">
      <c r="A853" s="73" t="s">
        <v>599</v>
      </c>
      <c r="B853" s="73">
        <v>8139.0</v>
      </c>
      <c r="C853" s="73">
        <v>8143.0</v>
      </c>
      <c r="D853" s="73">
        <v>16.0</v>
      </c>
      <c r="E853" s="73"/>
      <c r="F853" s="74" t="str">
        <f t="array" ref="F853">XLOOKUP(B853, MachineCategory!B:B, MachineCategory!A:A, "", 0, 1)
</f>
        <v>ad4439bb-ad1e-4b8e-9331-4d4b84295fbd</v>
      </c>
      <c r="G853" s="74" t="str">
        <f t="array" ref="G853">XLOOKUP(C853, MachineCategory!B:B, MachineCategory!A:A, "", 0, 1)
</f>
        <v>40f7d539-2e7f-4dbd-9a3f-05bb164f8067</v>
      </c>
      <c r="H853" s="6"/>
    </row>
    <row r="854">
      <c r="A854" s="73" t="s">
        <v>599</v>
      </c>
      <c r="B854" s="73">
        <v>8139.0</v>
      </c>
      <c r="C854" s="73">
        <v>8127.0</v>
      </c>
      <c r="D854" s="73">
        <v>17.0</v>
      </c>
      <c r="E854" s="73"/>
      <c r="F854" s="74" t="str">
        <f t="array" ref="F854">XLOOKUP(B854, MachineCategory!B:B, MachineCategory!A:A, "", 0, 1)
</f>
        <v>ad4439bb-ad1e-4b8e-9331-4d4b84295fbd</v>
      </c>
      <c r="G854" s="74" t="str">
        <f t="array" ref="G854">XLOOKUP(C854, MachineCategory!B:B, MachineCategory!A:A, "", 0, 1)
</f>
        <v>9131e791-30aa-4293-b558-67d544342c12</v>
      </c>
      <c r="H854" s="6"/>
    </row>
    <row r="855">
      <c r="A855" s="73" t="s">
        <v>599</v>
      </c>
      <c r="B855" s="73">
        <v>8139.0</v>
      </c>
      <c r="C855" s="73">
        <v>8126.0</v>
      </c>
      <c r="D855" s="73">
        <v>18.0</v>
      </c>
      <c r="E855" s="73"/>
      <c r="F855" s="74" t="str">
        <f t="array" ref="F855">XLOOKUP(B855, MachineCategory!B:B, MachineCategory!A:A, "", 0, 1)
</f>
        <v>ad4439bb-ad1e-4b8e-9331-4d4b84295fbd</v>
      </c>
      <c r="G855" s="74" t="str">
        <f t="array" ref="G855">XLOOKUP(C855, MachineCategory!B:B, MachineCategory!A:A, "", 0, 1)
</f>
        <v>b1934f8d-99cf-48d2-91a8-d15669c293e0</v>
      </c>
      <c r="H855" s="6"/>
    </row>
    <row r="856">
      <c r="A856" s="73" t="s">
        <v>599</v>
      </c>
      <c r="B856" s="73">
        <v>8139.0</v>
      </c>
      <c r="C856" s="73">
        <v>8125.0</v>
      </c>
      <c r="D856" s="73">
        <v>19.0</v>
      </c>
      <c r="E856" s="73"/>
      <c r="F856" s="74" t="str">
        <f t="array" ref="F856">XLOOKUP(B856, MachineCategory!B:B, MachineCategory!A:A, "", 0, 1)
</f>
        <v>ad4439bb-ad1e-4b8e-9331-4d4b84295fbd</v>
      </c>
      <c r="G856" s="74" t="str">
        <f t="array" ref="G856">XLOOKUP(C856, MachineCategory!B:B, MachineCategory!A:A, "", 0, 1)
</f>
        <v>75da7083-e514-4135-aec2-49595943c0b9</v>
      </c>
      <c r="H856" s="6"/>
    </row>
    <row r="857">
      <c r="A857" s="73" t="s">
        <v>599</v>
      </c>
      <c r="B857" s="73">
        <v>8139.0</v>
      </c>
      <c r="C857" s="73">
        <v>8124.0</v>
      </c>
      <c r="D857" s="73">
        <v>20.0</v>
      </c>
      <c r="E857" s="73"/>
      <c r="F857" s="74" t="str">
        <f t="array" ref="F857">XLOOKUP(B857, MachineCategory!B:B, MachineCategory!A:A, "", 0, 1)
</f>
        <v>ad4439bb-ad1e-4b8e-9331-4d4b84295fbd</v>
      </c>
      <c r="G857" s="74" t="str">
        <f t="array" ref="G857">XLOOKUP(C857, MachineCategory!B:B, MachineCategory!A:A, "", 0, 1)
</f>
        <v>a79703ca-8e39-4170-be14-7057cf692cbc</v>
      </c>
      <c r="H857" s="6"/>
    </row>
    <row r="858">
      <c r="A858" s="73" t="s">
        <v>599</v>
      </c>
      <c r="B858" s="73">
        <v>8139.0</v>
      </c>
      <c r="C858" s="73">
        <v>8128.0</v>
      </c>
      <c r="D858" s="73">
        <v>21.0</v>
      </c>
      <c r="E858" s="73"/>
      <c r="F858" s="74" t="str">
        <f t="array" ref="F858">XLOOKUP(B858, MachineCategory!B:B, MachineCategory!A:A, "", 0, 1)
</f>
        <v>ad4439bb-ad1e-4b8e-9331-4d4b84295fbd</v>
      </c>
      <c r="G858" s="74" t="str">
        <f t="array" ref="G858">XLOOKUP(C858, MachineCategory!B:B, MachineCategory!A:A, "", 0, 1)
</f>
        <v>1c0b87d5-c90d-4cd3-b906-67ed8d416851</v>
      </c>
      <c r="H858" s="6"/>
    </row>
    <row r="859">
      <c r="A859" s="73" t="s">
        <v>599</v>
      </c>
      <c r="B859" s="73">
        <v>8139.0</v>
      </c>
      <c r="C859" s="73">
        <v>8129.0</v>
      </c>
      <c r="D859" s="73">
        <v>22.0</v>
      </c>
      <c r="E859" s="73"/>
      <c r="F859" s="74" t="str">
        <f t="array" ref="F859">XLOOKUP(B859, MachineCategory!B:B, MachineCategory!A:A, "", 0, 1)
</f>
        <v>ad4439bb-ad1e-4b8e-9331-4d4b84295fbd</v>
      </c>
      <c r="G859" s="74" t="str">
        <f t="array" ref="G859">XLOOKUP(C859, MachineCategory!B:B, MachineCategory!A:A, "", 0, 1)
</f>
        <v>04ec9f58-1e85-4435-bc2a-d935a860cf32</v>
      </c>
      <c r="H859" s="6"/>
    </row>
    <row r="860">
      <c r="A860" s="73" t="s">
        <v>599</v>
      </c>
      <c r="B860" s="73">
        <v>8140.0</v>
      </c>
      <c r="C860" s="73">
        <v>8141.0</v>
      </c>
      <c r="D860" s="73">
        <v>1.0</v>
      </c>
      <c r="E860" s="74" t="b">
        <v>1</v>
      </c>
      <c r="F860" s="74" t="str">
        <f t="array" ref="F860">XLOOKUP(B860, MachineCategory!B:B, MachineCategory!A:A, "", 0, 1)
</f>
        <v>1812edc2-2c5c-4489-b185-9fe85dba1c6a</v>
      </c>
      <c r="G860" s="74" t="str">
        <f t="array" ref="G860">XLOOKUP(C860, MachineCategory!B:B, MachineCategory!A:A, "", 0, 1)
</f>
        <v>7f156dad-2a83-4b3a-9b35-b8c7cf788c64</v>
      </c>
      <c r="H860" s="6"/>
    </row>
    <row r="861">
      <c r="A861" s="73" t="s">
        <v>599</v>
      </c>
      <c r="B861" s="73">
        <v>8140.0</v>
      </c>
      <c r="C861" s="73">
        <v>8139.0</v>
      </c>
      <c r="D861" s="73">
        <v>2.0</v>
      </c>
      <c r="E861" s="73"/>
      <c r="F861" s="74" t="str">
        <f t="array" ref="F861">XLOOKUP(B861, MachineCategory!B:B, MachineCategory!A:A, "", 0, 1)
</f>
        <v>1812edc2-2c5c-4489-b185-9fe85dba1c6a</v>
      </c>
      <c r="G861" s="74" t="str">
        <f t="array" ref="G861">XLOOKUP(C861, MachineCategory!B:B, MachineCategory!A:A, "", 0, 1)
</f>
        <v>ad4439bb-ad1e-4b8e-9331-4d4b84295fbd</v>
      </c>
      <c r="H861" s="6"/>
    </row>
    <row r="862">
      <c r="A862" s="73" t="s">
        <v>599</v>
      </c>
      <c r="B862" s="73">
        <v>8140.0</v>
      </c>
      <c r="C862" s="73">
        <v>8133.0</v>
      </c>
      <c r="D862" s="73">
        <v>3.0</v>
      </c>
      <c r="E862" s="73"/>
      <c r="F862" s="74" t="str">
        <f t="array" ref="F862">XLOOKUP(B862, MachineCategory!B:B, MachineCategory!A:A, "", 0, 1)
</f>
        <v>1812edc2-2c5c-4489-b185-9fe85dba1c6a</v>
      </c>
      <c r="G862" s="74" t="str">
        <f t="array" ref="G862">XLOOKUP(C862, MachineCategory!B:B, MachineCategory!A:A, "", 0, 1)
</f>
        <v>acf49a83-7c76-4577-a2b6-18cdafd7291e</v>
      </c>
      <c r="H862" s="6"/>
    </row>
    <row r="863">
      <c r="A863" s="73" t="s">
        <v>599</v>
      </c>
      <c r="B863" s="73">
        <v>8140.0</v>
      </c>
      <c r="C863" s="73">
        <v>8134.0</v>
      </c>
      <c r="D863" s="73">
        <v>4.0</v>
      </c>
      <c r="E863" s="73"/>
      <c r="F863" s="74" t="str">
        <f t="array" ref="F863">XLOOKUP(B863, MachineCategory!B:B, MachineCategory!A:A, "", 0, 1)
</f>
        <v>1812edc2-2c5c-4489-b185-9fe85dba1c6a</v>
      </c>
      <c r="G863" s="74" t="str">
        <f t="array" ref="G863">XLOOKUP(C863, MachineCategory!B:B, MachineCategory!A:A, "", 0, 1)
</f>
        <v>1595fde3-5e55-476a-9599-eb372ddcdc21</v>
      </c>
      <c r="H863" s="6"/>
    </row>
    <row r="864">
      <c r="A864" s="73" t="s">
        <v>599</v>
      </c>
      <c r="B864" s="73">
        <v>8140.0</v>
      </c>
      <c r="C864" s="73">
        <v>8135.0</v>
      </c>
      <c r="D864" s="73">
        <v>5.0</v>
      </c>
      <c r="E864" s="73"/>
      <c r="F864" s="74" t="str">
        <f t="array" ref="F864">XLOOKUP(B864, MachineCategory!B:B, MachineCategory!A:A, "", 0, 1)
</f>
        <v>1812edc2-2c5c-4489-b185-9fe85dba1c6a</v>
      </c>
      <c r="G864" s="74" t="str">
        <f t="array" ref="G864">XLOOKUP(C864, MachineCategory!B:B, MachineCategory!A:A, "", 0, 1)
</f>
        <v>2013c109-9f88-49bb-a54b-7aa955d6537f</v>
      </c>
      <c r="H864" s="6"/>
    </row>
    <row r="865">
      <c r="A865" s="73" t="s">
        <v>599</v>
      </c>
      <c r="B865" s="73">
        <v>8140.0</v>
      </c>
      <c r="C865" s="73">
        <v>8138.0</v>
      </c>
      <c r="D865" s="73">
        <v>6.0</v>
      </c>
      <c r="E865" s="73"/>
      <c r="F865" s="74" t="str">
        <f t="array" ref="F865">XLOOKUP(B865, MachineCategory!B:B, MachineCategory!A:A, "", 0, 1)
</f>
        <v>1812edc2-2c5c-4489-b185-9fe85dba1c6a</v>
      </c>
      <c r="G865" s="74" t="str">
        <f t="array" ref="G865">XLOOKUP(C865, MachineCategory!B:B, MachineCategory!A:A, "", 0, 1)
</f>
        <v>4df94c25-b269-45f7-89d1-c581919f2db9</v>
      </c>
      <c r="H865" s="6"/>
    </row>
    <row r="866">
      <c r="A866" s="73" t="s">
        <v>599</v>
      </c>
      <c r="B866" s="73">
        <v>8140.0</v>
      </c>
      <c r="C866" s="73">
        <v>8137.0</v>
      </c>
      <c r="D866" s="73">
        <v>7.0</v>
      </c>
      <c r="E866" s="73"/>
      <c r="F866" s="74" t="str">
        <f t="array" ref="F866">XLOOKUP(B866, MachineCategory!B:B, MachineCategory!A:A, "", 0, 1)
</f>
        <v>1812edc2-2c5c-4489-b185-9fe85dba1c6a</v>
      </c>
      <c r="G866" s="74" t="str">
        <f t="array" ref="G866">XLOOKUP(C866, MachineCategory!B:B, MachineCategory!A:A, "", 0, 1)
</f>
        <v>9ad9d415-1201-4d9d-b34a-3bf5e192fe37</v>
      </c>
      <c r="H866" s="6"/>
    </row>
    <row r="867">
      <c r="A867" s="73" t="s">
        <v>599</v>
      </c>
      <c r="B867" s="73">
        <v>8140.0</v>
      </c>
      <c r="C867" s="73">
        <v>8136.0</v>
      </c>
      <c r="D867" s="73">
        <v>8.0</v>
      </c>
      <c r="E867" s="73"/>
      <c r="F867" s="74" t="str">
        <f t="array" ref="F867">XLOOKUP(B867, MachineCategory!B:B, MachineCategory!A:A, "", 0, 1)
</f>
        <v>1812edc2-2c5c-4489-b185-9fe85dba1c6a</v>
      </c>
      <c r="G867" s="74" t="str">
        <f t="array" ref="G867">XLOOKUP(C867, MachineCategory!B:B, MachineCategory!A:A, "", 0, 1)
</f>
        <v>a902cb9a-de5c-4c29-b46f-a1f84b844d43</v>
      </c>
      <c r="H867" s="6"/>
    </row>
    <row r="868">
      <c r="A868" s="73" t="s">
        <v>599</v>
      </c>
      <c r="B868" s="73">
        <v>8140.0</v>
      </c>
      <c r="C868" s="73">
        <v>8132.0</v>
      </c>
      <c r="D868" s="73">
        <v>9.0</v>
      </c>
      <c r="E868" s="73"/>
      <c r="F868" s="74" t="str">
        <f t="array" ref="F868">XLOOKUP(B868, MachineCategory!B:B, MachineCategory!A:A, "", 0, 1)
</f>
        <v>1812edc2-2c5c-4489-b185-9fe85dba1c6a</v>
      </c>
      <c r="G868" s="74" t="str">
        <f t="array" ref="G868">XLOOKUP(C868, MachineCategory!B:B, MachineCategory!A:A, "", 0, 1)
</f>
        <v>83ed8ab4-5695-4031-b938-1ebde8650460</v>
      </c>
      <c r="H868" s="6"/>
    </row>
    <row r="869">
      <c r="A869" s="73" t="s">
        <v>599</v>
      </c>
      <c r="B869" s="73">
        <v>8140.0</v>
      </c>
      <c r="C869" s="73">
        <v>8131.0</v>
      </c>
      <c r="D869" s="73">
        <v>10.0</v>
      </c>
      <c r="E869" s="73"/>
      <c r="F869" s="74" t="str">
        <f t="array" ref="F869">XLOOKUP(B869, MachineCategory!B:B, MachineCategory!A:A, "", 0, 1)
</f>
        <v>1812edc2-2c5c-4489-b185-9fe85dba1c6a</v>
      </c>
      <c r="G869" s="74" t="str">
        <f t="array" ref="G869">XLOOKUP(C869, MachineCategory!B:B, MachineCategory!A:A, "", 0, 1)
</f>
        <v>ecaa807a-6da2-48c5-abaa-37e49b849d87</v>
      </c>
      <c r="H869" s="6"/>
    </row>
    <row r="870">
      <c r="A870" s="73" t="s">
        <v>599</v>
      </c>
      <c r="B870" s="73">
        <v>8140.0</v>
      </c>
      <c r="C870" s="73">
        <v>8130.0</v>
      </c>
      <c r="D870" s="73">
        <v>11.0</v>
      </c>
      <c r="E870" s="73"/>
      <c r="F870" s="74" t="str">
        <f t="array" ref="F870">XLOOKUP(B870, MachineCategory!B:B, MachineCategory!A:A, "", 0, 1)
</f>
        <v>1812edc2-2c5c-4489-b185-9fe85dba1c6a</v>
      </c>
      <c r="G870" s="74" t="str">
        <f t="array" ref="G870">XLOOKUP(C870, MachineCategory!B:B, MachineCategory!A:A, "", 0, 1)
</f>
        <v>133e579b-1ad4-4de4-9bcb-9682d9529c0e</v>
      </c>
      <c r="H870" s="6"/>
    </row>
    <row r="871">
      <c r="A871" s="73" t="s">
        <v>599</v>
      </c>
      <c r="B871" s="73">
        <v>8140.0</v>
      </c>
      <c r="C871" s="73">
        <v>8146.0</v>
      </c>
      <c r="D871" s="73">
        <v>12.0</v>
      </c>
      <c r="E871" s="73"/>
      <c r="F871" s="74" t="str">
        <f t="array" ref="F871">XLOOKUP(B871, MachineCategory!B:B, MachineCategory!A:A, "", 0, 1)
</f>
        <v>1812edc2-2c5c-4489-b185-9fe85dba1c6a</v>
      </c>
      <c r="G871" s="74" t="str">
        <f t="array" ref="G871">XLOOKUP(C871, MachineCategory!B:B, MachineCategory!A:A, "", 0, 1)
</f>
        <v>b527c05d-0ee4-4c70-b4fe-f0664ab1e56a</v>
      </c>
      <c r="H871" s="6"/>
    </row>
    <row r="872">
      <c r="A872" s="73" t="s">
        <v>599</v>
      </c>
      <c r="B872" s="73">
        <v>8140.0</v>
      </c>
      <c r="C872" s="73">
        <v>8145.0</v>
      </c>
      <c r="D872" s="73">
        <v>13.0</v>
      </c>
      <c r="E872" s="73"/>
      <c r="F872" s="74" t="str">
        <f t="array" ref="F872">XLOOKUP(B872, MachineCategory!B:B, MachineCategory!A:A, "", 0, 1)
</f>
        <v>1812edc2-2c5c-4489-b185-9fe85dba1c6a</v>
      </c>
      <c r="G872" s="74" t="str">
        <f t="array" ref="G872">XLOOKUP(C872, MachineCategory!B:B, MachineCategory!A:A, "", 0, 1)
</f>
        <v>791cd8e5-f67a-469b-aa9b-b60a1a1f5855</v>
      </c>
      <c r="H872" s="6"/>
    </row>
    <row r="873">
      <c r="A873" s="73" t="s">
        <v>599</v>
      </c>
      <c r="B873" s="73">
        <v>8140.0</v>
      </c>
      <c r="C873" s="73">
        <v>8144.0</v>
      </c>
      <c r="D873" s="73">
        <v>14.0</v>
      </c>
      <c r="E873" s="73"/>
      <c r="F873" s="74" t="str">
        <f t="array" ref="F873">XLOOKUP(B873, MachineCategory!B:B, MachineCategory!A:A, "", 0, 1)
</f>
        <v>1812edc2-2c5c-4489-b185-9fe85dba1c6a</v>
      </c>
      <c r="G873" s="74" t="str">
        <f t="array" ref="G873">XLOOKUP(C873, MachineCategory!B:B, MachineCategory!A:A, "", 0, 1)
</f>
        <v>d0bdb222-3522-4f39-8d12-d7f43d780892</v>
      </c>
      <c r="H873" s="6"/>
    </row>
    <row r="874">
      <c r="A874" s="73" t="s">
        <v>599</v>
      </c>
      <c r="B874" s="73">
        <v>8140.0</v>
      </c>
      <c r="C874" s="73">
        <v>8143.0</v>
      </c>
      <c r="D874" s="73">
        <v>15.0</v>
      </c>
      <c r="E874" s="73"/>
      <c r="F874" s="74" t="str">
        <f t="array" ref="F874">XLOOKUP(B874, MachineCategory!B:B, MachineCategory!A:A, "", 0, 1)
</f>
        <v>1812edc2-2c5c-4489-b185-9fe85dba1c6a</v>
      </c>
      <c r="G874" s="74" t="str">
        <f t="array" ref="G874">XLOOKUP(C874, MachineCategory!B:B, MachineCategory!A:A, "", 0, 1)
</f>
        <v>40f7d539-2e7f-4dbd-9a3f-05bb164f8067</v>
      </c>
      <c r="H874" s="6"/>
    </row>
    <row r="875">
      <c r="A875" s="73" t="s">
        <v>599</v>
      </c>
      <c r="B875" s="73">
        <v>8140.0</v>
      </c>
      <c r="C875" s="73">
        <v>8142.0</v>
      </c>
      <c r="D875" s="73">
        <v>16.0</v>
      </c>
      <c r="E875" s="73"/>
      <c r="F875" s="74" t="str">
        <f t="array" ref="F875">XLOOKUP(B875, MachineCategory!B:B, MachineCategory!A:A, "", 0, 1)
</f>
        <v>1812edc2-2c5c-4489-b185-9fe85dba1c6a</v>
      </c>
      <c r="G875" s="74" t="str">
        <f t="array" ref="G875">XLOOKUP(C875, MachineCategory!B:B, MachineCategory!A:A, "", 0, 1)
</f>
        <v>73a2249c-24cf-4111-8ee2-573d97387f2c</v>
      </c>
      <c r="H875" s="6"/>
    </row>
    <row r="876">
      <c r="A876" s="73" t="s">
        <v>599</v>
      </c>
      <c r="B876" s="73">
        <v>8140.0</v>
      </c>
      <c r="C876" s="73">
        <v>8128.0</v>
      </c>
      <c r="D876" s="73">
        <v>17.0</v>
      </c>
      <c r="E876" s="73"/>
      <c r="F876" s="74" t="str">
        <f t="array" ref="F876">XLOOKUP(B876, MachineCategory!B:B, MachineCategory!A:A, "", 0, 1)
</f>
        <v>1812edc2-2c5c-4489-b185-9fe85dba1c6a</v>
      </c>
      <c r="G876" s="74" t="str">
        <f t="array" ref="G876">XLOOKUP(C876, MachineCategory!B:B, MachineCategory!A:A, "", 0, 1)
</f>
        <v>1c0b87d5-c90d-4cd3-b906-67ed8d416851</v>
      </c>
      <c r="H876" s="6"/>
    </row>
    <row r="877">
      <c r="A877" s="73" t="s">
        <v>599</v>
      </c>
      <c r="B877" s="73">
        <v>8140.0</v>
      </c>
      <c r="C877" s="73">
        <v>8129.0</v>
      </c>
      <c r="D877" s="73">
        <v>18.0</v>
      </c>
      <c r="E877" s="73"/>
      <c r="F877" s="74" t="str">
        <f t="array" ref="F877">XLOOKUP(B877, MachineCategory!B:B, MachineCategory!A:A, "", 0, 1)
</f>
        <v>1812edc2-2c5c-4489-b185-9fe85dba1c6a</v>
      </c>
      <c r="G877" s="74" t="str">
        <f t="array" ref="G877">XLOOKUP(C877, MachineCategory!B:B, MachineCategory!A:A, "", 0, 1)
</f>
        <v>04ec9f58-1e85-4435-bc2a-d935a860cf32</v>
      </c>
      <c r="H877" s="6"/>
    </row>
    <row r="878">
      <c r="A878" s="73" t="s">
        <v>599</v>
      </c>
      <c r="B878" s="73">
        <v>8140.0</v>
      </c>
      <c r="C878" s="73">
        <v>8127.0</v>
      </c>
      <c r="D878" s="73">
        <v>19.0</v>
      </c>
      <c r="E878" s="73"/>
      <c r="F878" s="74" t="str">
        <f t="array" ref="F878">XLOOKUP(B878, MachineCategory!B:B, MachineCategory!A:A, "", 0, 1)
</f>
        <v>1812edc2-2c5c-4489-b185-9fe85dba1c6a</v>
      </c>
      <c r="G878" s="74" t="str">
        <f t="array" ref="G878">XLOOKUP(C878, MachineCategory!B:B, MachineCategory!A:A, "", 0, 1)
</f>
        <v>9131e791-30aa-4293-b558-67d544342c12</v>
      </c>
      <c r="H878" s="6"/>
    </row>
    <row r="879">
      <c r="A879" s="73" t="s">
        <v>599</v>
      </c>
      <c r="B879" s="73">
        <v>8140.0</v>
      </c>
      <c r="C879" s="73">
        <v>8126.0</v>
      </c>
      <c r="D879" s="73">
        <v>20.0</v>
      </c>
      <c r="E879" s="73"/>
      <c r="F879" s="74" t="str">
        <f t="array" ref="F879">XLOOKUP(B879, MachineCategory!B:B, MachineCategory!A:A, "", 0, 1)
</f>
        <v>1812edc2-2c5c-4489-b185-9fe85dba1c6a</v>
      </c>
      <c r="G879" s="74" t="str">
        <f t="array" ref="G879">XLOOKUP(C879, MachineCategory!B:B, MachineCategory!A:A, "", 0, 1)
</f>
        <v>b1934f8d-99cf-48d2-91a8-d15669c293e0</v>
      </c>
      <c r="H879" s="6"/>
    </row>
    <row r="880">
      <c r="A880" s="73" t="s">
        <v>599</v>
      </c>
      <c r="B880" s="73">
        <v>8140.0</v>
      </c>
      <c r="C880" s="73">
        <v>8125.0</v>
      </c>
      <c r="D880" s="73">
        <v>21.0</v>
      </c>
      <c r="E880" s="73"/>
      <c r="F880" s="74" t="str">
        <f t="array" ref="F880">XLOOKUP(B880, MachineCategory!B:B, MachineCategory!A:A, "", 0, 1)
</f>
        <v>1812edc2-2c5c-4489-b185-9fe85dba1c6a</v>
      </c>
      <c r="G880" s="74" t="str">
        <f t="array" ref="G880">XLOOKUP(C880, MachineCategory!B:B, MachineCategory!A:A, "", 0, 1)
</f>
        <v>75da7083-e514-4135-aec2-49595943c0b9</v>
      </c>
      <c r="H880" s="6"/>
    </row>
    <row r="881">
      <c r="A881" s="73" t="s">
        <v>599</v>
      </c>
      <c r="B881" s="73">
        <v>8140.0</v>
      </c>
      <c r="C881" s="73">
        <v>8124.0</v>
      </c>
      <c r="D881" s="73">
        <v>22.0</v>
      </c>
      <c r="E881" s="73"/>
      <c r="F881" s="74" t="str">
        <f t="array" ref="F881">XLOOKUP(B881, MachineCategory!B:B, MachineCategory!A:A, "", 0, 1)
</f>
        <v>1812edc2-2c5c-4489-b185-9fe85dba1c6a</v>
      </c>
      <c r="G881" s="74" t="str">
        <f t="array" ref="G881">XLOOKUP(C881, MachineCategory!B:B, MachineCategory!A:A, "", 0, 1)
</f>
        <v>a79703ca-8e39-4170-be14-7057cf692cbc</v>
      </c>
      <c r="H881" s="6"/>
    </row>
    <row r="882">
      <c r="A882" s="73" t="s">
        <v>599</v>
      </c>
      <c r="B882" s="73">
        <v>8141.0</v>
      </c>
      <c r="C882" s="73">
        <v>8140.0</v>
      </c>
      <c r="D882" s="73">
        <v>1.0</v>
      </c>
      <c r="E882" s="74" t="b">
        <v>1</v>
      </c>
      <c r="F882" s="74" t="str">
        <f t="array" ref="F882">XLOOKUP(B882, MachineCategory!B:B, MachineCategory!A:A, "", 0, 1)
</f>
        <v>7f156dad-2a83-4b3a-9b35-b8c7cf788c64</v>
      </c>
      <c r="G882" s="74" t="str">
        <f t="array" ref="G882">XLOOKUP(C882, MachineCategory!B:B, MachineCategory!A:A, "", 0, 1)
</f>
        <v>1812edc2-2c5c-4489-b185-9fe85dba1c6a</v>
      </c>
      <c r="H882" s="6"/>
    </row>
    <row r="883">
      <c r="A883" s="73" t="s">
        <v>599</v>
      </c>
      <c r="B883" s="73">
        <v>8141.0</v>
      </c>
      <c r="C883" s="73">
        <v>8135.0</v>
      </c>
      <c r="D883" s="73">
        <v>2.0</v>
      </c>
      <c r="E883" s="73"/>
      <c r="F883" s="74" t="str">
        <f t="array" ref="F883">XLOOKUP(B883, MachineCategory!B:B, MachineCategory!A:A, "", 0, 1)
</f>
        <v>7f156dad-2a83-4b3a-9b35-b8c7cf788c64</v>
      </c>
      <c r="G883" s="74" t="str">
        <f t="array" ref="G883">XLOOKUP(C883, MachineCategory!B:B, MachineCategory!A:A, "", 0, 1)
</f>
        <v>2013c109-9f88-49bb-a54b-7aa955d6537f</v>
      </c>
      <c r="H883" s="6"/>
    </row>
    <row r="884">
      <c r="A884" s="73" t="s">
        <v>599</v>
      </c>
      <c r="B884" s="73">
        <v>8141.0</v>
      </c>
      <c r="C884" s="73">
        <v>8134.0</v>
      </c>
      <c r="D884" s="73">
        <v>3.0</v>
      </c>
      <c r="E884" s="73"/>
      <c r="F884" s="74" t="str">
        <f t="array" ref="F884">XLOOKUP(B884, MachineCategory!B:B, MachineCategory!A:A, "", 0, 1)
</f>
        <v>7f156dad-2a83-4b3a-9b35-b8c7cf788c64</v>
      </c>
      <c r="G884" s="74" t="str">
        <f t="array" ref="G884">XLOOKUP(C884, MachineCategory!B:B, MachineCategory!A:A, "", 0, 1)
</f>
        <v>1595fde3-5e55-476a-9599-eb372ddcdc21</v>
      </c>
      <c r="H884" s="6"/>
    </row>
    <row r="885">
      <c r="A885" s="73" t="s">
        <v>599</v>
      </c>
      <c r="B885" s="73">
        <v>8141.0</v>
      </c>
      <c r="C885" s="73">
        <v>8139.0</v>
      </c>
      <c r="D885" s="73">
        <v>4.0</v>
      </c>
      <c r="E885" s="73"/>
      <c r="F885" s="74" t="str">
        <f t="array" ref="F885">XLOOKUP(B885, MachineCategory!B:B, MachineCategory!A:A, "", 0, 1)
</f>
        <v>7f156dad-2a83-4b3a-9b35-b8c7cf788c64</v>
      </c>
      <c r="G885" s="74" t="str">
        <f t="array" ref="G885">XLOOKUP(C885, MachineCategory!B:B, MachineCategory!A:A, "", 0, 1)
</f>
        <v>ad4439bb-ad1e-4b8e-9331-4d4b84295fbd</v>
      </c>
      <c r="H885" s="6"/>
    </row>
    <row r="886">
      <c r="A886" s="73" t="s">
        <v>599</v>
      </c>
      <c r="B886" s="73">
        <v>8141.0</v>
      </c>
      <c r="C886" s="73">
        <v>8133.0</v>
      </c>
      <c r="D886" s="73">
        <v>5.0</v>
      </c>
      <c r="E886" s="73"/>
      <c r="F886" s="74" t="str">
        <f t="array" ref="F886">XLOOKUP(B886, MachineCategory!B:B, MachineCategory!A:A, "", 0, 1)
</f>
        <v>7f156dad-2a83-4b3a-9b35-b8c7cf788c64</v>
      </c>
      <c r="G886" s="74" t="str">
        <f t="array" ref="G886">XLOOKUP(C886, MachineCategory!B:B, MachineCategory!A:A, "", 0, 1)
</f>
        <v>acf49a83-7c76-4577-a2b6-18cdafd7291e</v>
      </c>
      <c r="H886" s="6"/>
    </row>
    <row r="887">
      <c r="A887" s="73" t="s">
        <v>599</v>
      </c>
      <c r="B887" s="73">
        <v>8141.0</v>
      </c>
      <c r="C887" s="73">
        <v>8129.0</v>
      </c>
      <c r="D887" s="73">
        <v>6.0</v>
      </c>
      <c r="E887" s="73"/>
      <c r="F887" s="74" t="str">
        <f t="array" ref="F887">XLOOKUP(B887, MachineCategory!B:B, MachineCategory!A:A, "", 0, 1)
</f>
        <v>7f156dad-2a83-4b3a-9b35-b8c7cf788c64</v>
      </c>
      <c r="G887" s="74" t="str">
        <f t="array" ref="G887">XLOOKUP(C887, MachineCategory!B:B, MachineCategory!A:A, "", 0, 1)
</f>
        <v>04ec9f58-1e85-4435-bc2a-d935a860cf32</v>
      </c>
      <c r="H887" s="6"/>
    </row>
    <row r="888">
      <c r="A888" s="73" t="s">
        <v>599</v>
      </c>
      <c r="B888" s="73">
        <v>8141.0</v>
      </c>
      <c r="C888" s="73">
        <v>8128.0</v>
      </c>
      <c r="D888" s="73">
        <v>7.0</v>
      </c>
      <c r="E888" s="73"/>
      <c r="F888" s="74" t="str">
        <f t="array" ref="F888">XLOOKUP(B888, MachineCategory!B:B, MachineCategory!A:A, "", 0, 1)
</f>
        <v>7f156dad-2a83-4b3a-9b35-b8c7cf788c64</v>
      </c>
      <c r="G888" s="74" t="str">
        <f t="array" ref="G888">XLOOKUP(C888, MachineCategory!B:B, MachineCategory!A:A, "", 0, 1)
</f>
        <v>1c0b87d5-c90d-4cd3-b906-67ed8d416851</v>
      </c>
      <c r="H888" s="6"/>
    </row>
    <row r="889">
      <c r="A889" s="73" t="s">
        <v>599</v>
      </c>
      <c r="B889" s="73">
        <v>8141.0</v>
      </c>
      <c r="C889" s="73">
        <v>8138.0</v>
      </c>
      <c r="D889" s="73">
        <v>8.0</v>
      </c>
      <c r="E889" s="73"/>
      <c r="F889" s="74" t="str">
        <f t="array" ref="F889">XLOOKUP(B889, MachineCategory!B:B, MachineCategory!A:A, "", 0, 1)
</f>
        <v>7f156dad-2a83-4b3a-9b35-b8c7cf788c64</v>
      </c>
      <c r="G889" s="74" t="str">
        <f t="array" ref="G889">XLOOKUP(C889, MachineCategory!B:B, MachineCategory!A:A, "", 0, 1)
</f>
        <v>4df94c25-b269-45f7-89d1-c581919f2db9</v>
      </c>
      <c r="H889" s="6"/>
    </row>
    <row r="890">
      <c r="A890" s="73" t="s">
        <v>599</v>
      </c>
      <c r="B890" s="73">
        <v>8141.0</v>
      </c>
      <c r="C890" s="73">
        <v>8137.0</v>
      </c>
      <c r="D890" s="73">
        <v>9.0</v>
      </c>
      <c r="E890" s="73"/>
      <c r="F890" s="74" t="str">
        <f t="array" ref="F890">XLOOKUP(B890, MachineCategory!B:B, MachineCategory!A:A, "", 0, 1)
</f>
        <v>7f156dad-2a83-4b3a-9b35-b8c7cf788c64</v>
      </c>
      <c r="G890" s="74" t="str">
        <f t="array" ref="G890">XLOOKUP(C890, MachineCategory!B:B, MachineCategory!A:A, "", 0, 1)
</f>
        <v>9ad9d415-1201-4d9d-b34a-3bf5e192fe37</v>
      </c>
      <c r="H890" s="6"/>
    </row>
    <row r="891">
      <c r="A891" s="73" t="s">
        <v>599</v>
      </c>
      <c r="B891" s="73">
        <v>8141.0</v>
      </c>
      <c r="C891" s="73">
        <v>8136.0</v>
      </c>
      <c r="D891" s="73">
        <v>10.0</v>
      </c>
      <c r="E891" s="73"/>
      <c r="F891" s="74" t="str">
        <f t="array" ref="F891">XLOOKUP(B891, MachineCategory!B:B, MachineCategory!A:A, "", 0, 1)
</f>
        <v>7f156dad-2a83-4b3a-9b35-b8c7cf788c64</v>
      </c>
      <c r="G891" s="74" t="str">
        <f t="array" ref="G891">XLOOKUP(C891, MachineCategory!B:B, MachineCategory!A:A, "", 0, 1)
</f>
        <v>a902cb9a-de5c-4c29-b46f-a1f84b844d43</v>
      </c>
      <c r="H891" s="6"/>
    </row>
    <row r="892">
      <c r="A892" s="73" t="s">
        <v>599</v>
      </c>
      <c r="B892" s="73">
        <v>8141.0</v>
      </c>
      <c r="C892" s="73">
        <v>8146.0</v>
      </c>
      <c r="D892" s="73">
        <v>11.0</v>
      </c>
      <c r="E892" s="73"/>
      <c r="F892" s="74" t="str">
        <f t="array" ref="F892">XLOOKUP(B892, MachineCategory!B:B, MachineCategory!A:A, "", 0, 1)
</f>
        <v>7f156dad-2a83-4b3a-9b35-b8c7cf788c64</v>
      </c>
      <c r="G892" s="74" t="str">
        <f t="array" ref="G892">XLOOKUP(C892, MachineCategory!B:B, MachineCategory!A:A, "", 0, 1)
</f>
        <v>b527c05d-0ee4-4c70-b4fe-f0664ab1e56a</v>
      </c>
      <c r="H892" s="6"/>
    </row>
    <row r="893">
      <c r="A893" s="73" t="s">
        <v>599</v>
      </c>
      <c r="B893" s="73">
        <v>8141.0</v>
      </c>
      <c r="C893" s="73">
        <v>8145.0</v>
      </c>
      <c r="D893" s="73">
        <v>12.0</v>
      </c>
      <c r="E893" s="73"/>
      <c r="F893" s="74" t="str">
        <f t="array" ref="F893">XLOOKUP(B893, MachineCategory!B:B, MachineCategory!A:A, "", 0, 1)
</f>
        <v>7f156dad-2a83-4b3a-9b35-b8c7cf788c64</v>
      </c>
      <c r="G893" s="74" t="str">
        <f t="array" ref="G893">XLOOKUP(C893, MachineCategory!B:B, MachineCategory!A:A, "", 0, 1)
</f>
        <v>791cd8e5-f67a-469b-aa9b-b60a1a1f5855</v>
      </c>
      <c r="H893" s="6"/>
    </row>
    <row r="894">
      <c r="A894" s="73" t="s">
        <v>599</v>
      </c>
      <c r="B894" s="73">
        <v>8141.0</v>
      </c>
      <c r="C894" s="73">
        <v>8144.0</v>
      </c>
      <c r="D894" s="73">
        <v>13.0</v>
      </c>
      <c r="E894" s="73"/>
      <c r="F894" s="74" t="str">
        <f t="array" ref="F894">XLOOKUP(B894, MachineCategory!B:B, MachineCategory!A:A, "", 0, 1)
</f>
        <v>7f156dad-2a83-4b3a-9b35-b8c7cf788c64</v>
      </c>
      <c r="G894" s="74" t="str">
        <f t="array" ref="G894">XLOOKUP(C894, MachineCategory!B:B, MachineCategory!A:A, "", 0, 1)
</f>
        <v>d0bdb222-3522-4f39-8d12-d7f43d780892</v>
      </c>
      <c r="H894" s="6"/>
    </row>
    <row r="895">
      <c r="A895" s="73" t="s">
        <v>599</v>
      </c>
      <c r="B895" s="73">
        <v>8141.0</v>
      </c>
      <c r="C895" s="73">
        <v>8132.0</v>
      </c>
      <c r="D895" s="73">
        <v>14.0</v>
      </c>
      <c r="E895" s="73"/>
      <c r="F895" s="74" t="str">
        <f t="array" ref="F895">XLOOKUP(B895, MachineCategory!B:B, MachineCategory!A:A, "", 0, 1)
</f>
        <v>7f156dad-2a83-4b3a-9b35-b8c7cf788c64</v>
      </c>
      <c r="G895" s="74" t="str">
        <f t="array" ref="G895">XLOOKUP(C895, MachineCategory!B:B, MachineCategory!A:A, "", 0, 1)
</f>
        <v>83ed8ab4-5695-4031-b938-1ebde8650460</v>
      </c>
      <c r="H895" s="6"/>
    </row>
    <row r="896">
      <c r="A896" s="73" t="s">
        <v>599</v>
      </c>
      <c r="B896" s="73">
        <v>8141.0</v>
      </c>
      <c r="C896" s="73">
        <v>8131.0</v>
      </c>
      <c r="D896" s="73">
        <v>15.0</v>
      </c>
      <c r="E896" s="73"/>
      <c r="F896" s="74" t="str">
        <f t="array" ref="F896">XLOOKUP(B896, MachineCategory!B:B, MachineCategory!A:A, "", 0, 1)
</f>
        <v>7f156dad-2a83-4b3a-9b35-b8c7cf788c64</v>
      </c>
      <c r="G896" s="74" t="str">
        <f t="array" ref="G896">XLOOKUP(C896, MachineCategory!B:B, MachineCategory!A:A, "", 0, 1)
</f>
        <v>ecaa807a-6da2-48c5-abaa-37e49b849d87</v>
      </c>
      <c r="H896" s="6"/>
    </row>
    <row r="897">
      <c r="A897" s="73" t="s">
        <v>599</v>
      </c>
      <c r="B897" s="73">
        <v>8141.0</v>
      </c>
      <c r="C897" s="73">
        <v>8130.0</v>
      </c>
      <c r="D897" s="73">
        <v>16.0</v>
      </c>
      <c r="E897" s="73"/>
      <c r="F897" s="74" t="str">
        <f t="array" ref="F897">XLOOKUP(B897, MachineCategory!B:B, MachineCategory!A:A, "", 0, 1)
</f>
        <v>7f156dad-2a83-4b3a-9b35-b8c7cf788c64</v>
      </c>
      <c r="G897" s="74" t="str">
        <f t="array" ref="G897">XLOOKUP(C897, MachineCategory!B:B, MachineCategory!A:A, "", 0, 1)
</f>
        <v>133e579b-1ad4-4de4-9bcb-9682d9529c0e</v>
      </c>
      <c r="H897" s="6"/>
    </row>
    <row r="898">
      <c r="A898" s="73" t="s">
        <v>599</v>
      </c>
      <c r="B898" s="73">
        <v>8141.0</v>
      </c>
      <c r="C898" s="73">
        <v>8142.0</v>
      </c>
      <c r="D898" s="73">
        <v>17.0</v>
      </c>
      <c r="E898" s="73"/>
      <c r="F898" s="74" t="str">
        <f t="array" ref="F898">XLOOKUP(B898, MachineCategory!B:B, MachineCategory!A:A, "", 0, 1)
</f>
        <v>7f156dad-2a83-4b3a-9b35-b8c7cf788c64</v>
      </c>
      <c r="G898" s="74" t="str">
        <f t="array" ref="G898">XLOOKUP(C898, MachineCategory!B:B, MachineCategory!A:A, "", 0, 1)
</f>
        <v>73a2249c-24cf-4111-8ee2-573d97387f2c</v>
      </c>
      <c r="H898" s="6"/>
    </row>
    <row r="899">
      <c r="A899" s="73" t="s">
        <v>599</v>
      </c>
      <c r="B899" s="73">
        <v>8141.0</v>
      </c>
      <c r="C899" s="73">
        <v>8143.0</v>
      </c>
      <c r="D899" s="73">
        <v>18.0</v>
      </c>
      <c r="E899" s="73"/>
      <c r="F899" s="74" t="str">
        <f t="array" ref="F899">XLOOKUP(B899, MachineCategory!B:B, MachineCategory!A:A, "", 0, 1)
</f>
        <v>7f156dad-2a83-4b3a-9b35-b8c7cf788c64</v>
      </c>
      <c r="G899" s="74" t="str">
        <f t="array" ref="G899">XLOOKUP(C899, MachineCategory!B:B, MachineCategory!A:A, "", 0, 1)
</f>
        <v>40f7d539-2e7f-4dbd-9a3f-05bb164f8067</v>
      </c>
      <c r="H899" s="6"/>
    </row>
    <row r="900">
      <c r="A900" s="73" t="s">
        <v>599</v>
      </c>
      <c r="B900" s="73">
        <v>8141.0</v>
      </c>
      <c r="C900" s="73">
        <v>8127.0</v>
      </c>
      <c r="D900" s="73">
        <v>19.0</v>
      </c>
      <c r="E900" s="73"/>
      <c r="F900" s="74" t="str">
        <f t="array" ref="F900">XLOOKUP(B900, MachineCategory!B:B, MachineCategory!A:A, "", 0, 1)
</f>
        <v>7f156dad-2a83-4b3a-9b35-b8c7cf788c64</v>
      </c>
      <c r="G900" s="74" t="str">
        <f t="array" ref="G900">XLOOKUP(C900, MachineCategory!B:B, MachineCategory!A:A, "", 0, 1)
</f>
        <v>9131e791-30aa-4293-b558-67d544342c12</v>
      </c>
      <c r="H900" s="6"/>
    </row>
    <row r="901">
      <c r="A901" s="73" t="s">
        <v>599</v>
      </c>
      <c r="B901" s="73">
        <v>8141.0</v>
      </c>
      <c r="C901" s="73">
        <v>8126.0</v>
      </c>
      <c r="D901" s="73">
        <v>20.0</v>
      </c>
      <c r="E901" s="73"/>
      <c r="F901" s="74" t="str">
        <f t="array" ref="F901">XLOOKUP(B901, MachineCategory!B:B, MachineCategory!A:A, "", 0, 1)
</f>
        <v>7f156dad-2a83-4b3a-9b35-b8c7cf788c64</v>
      </c>
      <c r="G901" s="74" t="str">
        <f t="array" ref="G901">XLOOKUP(C901, MachineCategory!B:B, MachineCategory!A:A, "", 0, 1)
</f>
        <v>b1934f8d-99cf-48d2-91a8-d15669c293e0</v>
      </c>
      <c r="H901" s="6"/>
    </row>
    <row r="902">
      <c r="A902" s="73" t="s">
        <v>599</v>
      </c>
      <c r="B902" s="73">
        <v>8141.0</v>
      </c>
      <c r="C902" s="73">
        <v>8125.0</v>
      </c>
      <c r="D902" s="73">
        <v>21.0</v>
      </c>
      <c r="E902" s="73"/>
      <c r="F902" s="74" t="str">
        <f t="array" ref="F902">XLOOKUP(B902, MachineCategory!B:B, MachineCategory!A:A, "", 0, 1)
</f>
        <v>7f156dad-2a83-4b3a-9b35-b8c7cf788c64</v>
      </c>
      <c r="G902" s="74" t="str">
        <f t="array" ref="G902">XLOOKUP(C902, MachineCategory!B:B, MachineCategory!A:A, "", 0, 1)
</f>
        <v>75da7083-e514-4135-aec2-49595943c0b9</v>
      </c>
      <c r="H902" s="6"/>
    </row>
    <row r="903">
      <c r="A903" s="73" t="s">
        <v>599</v>
      </c>
      <c r="B903" s="73">
        <v>8141.0</v>
      </c>
      <c r="C903" s="73">
        <v>8124.0</v>
      </c>
      <c r="D903" s="73">
        <v>22.0</v>
      </c>
      <c r="E903" s="73"/>
      <c r="F903" s="74" t="str">
        <f t="array" ref="F903">XLOOKUP(B903, MachineCategory!B:B, MachineCategory!A:A, "", 0, 1)
</f>
        <v>7f156dad-2a83-4b3a-9b35-b8c7cf788c64</v>
      </c>
      <c r="G903" s="74" t="str">
        <f t="array" ref="G903">XLOOKUP(C903, MachineCategory!B:B, MachineCategory!A:A, "", 0, 1)
</f>
        <v>a79703ca-8e39-4170-be14-7057cf692cbc</v>
      </c>
      <c r="H903" s="6"/>
    </row>
    <row r="904">
      <c r="A904" s="73" t="s">
        <v>599</v>
      </c>
      <c r="B904" s="73">
        <v>8142.0</v>
      </c>
      <c r="C904" s="73">
        <v>8143.0</v>
      </c>
      <c r="D904" s="73">
        <v>1.0</v>
      </c>
      <c r="E904" s="74" t="b">
        <v>1</v>
      </c>
      <c r="F904" s="74" t="str">
        <f t="array" ref="F904">XLOOKUP(B904, MachineCategory!B:B, MachineCategory!A:A, "", 0, 1)
</f>
        <v>73a2249c-24cf-4111-8ee2-573d97387f2c</v>
      </c>
      <c r="G904" s="74" t="str">
        <f t="array" ref="G904">XLOOKUP(C904, MachineCategory!B:B, MachineCategory!A:A, "", 0, 1)
</f>
        <v>40f7d539-2e7f-4dbd-9a3f-05bb164f8067</v>
      </c>
      <c r="H904" s="6"/>
    </row>
    <row r="905">
      <c r="A905" s="73" t="s">
        <v>599</v>
      </c>
      <c r="B905" s="73">
        <v>8142.0</v>
      </c>
      <c r="C905" s="73">
        <v>8124.0</v>
      </c>
      <c r="D905" s="73">
        <v>2.0</v>
      </c>
      <c r="E905" s="73"/>
      <c r="F905" s="74" t="str">
        <f t="array" ref="F905">XLOOKUP(B905, MachineCategory!B:B, MachineCategory!A:A, "", 0, 1)
</f>
        <v>73a2249c-24cf-4111-8ee2-573d97387f2c</v>
      </c>
      <c r="G905" s="74" t="str">
        <f t="array" ref="G905">XLOOKUP(C905, MachineCategory!B:B, MachineCategory!A:A, "", 0, 1)
</f>
        <v>a79703ca-8e39-4170-be14-7057cf692cbc</v>
      </c>
      <c r="H905" s="6"/>
    </row>
    <row r="906">
      <c r="A906" s="73" t="s">
        <v>599</v>
      </c>
      <c r="B906" s="73">
        <v>8142.0</v>
      </c>
      <c r="C906" s="73">
        <v>8130.0</v>
      </c>
      <c r="D906" s="73">
        <v>3.0</v>
      </c>
      <c r="E906" s="73"/>
      <c r="F906" s="74" t="str">
        <f t="array" ref="F906">XLOOKUP(B906, MachineCategory!B:B, MachineCategory!A:A, "", 0, 1)
</f>
        <v>73a2249c-24cf-4111-8ee2-573d97387f2c</v>
      </c>
      <c r="G906" s="74" t="str">
        <f t="array" ref="G906">XLOOKUP(C906, MachineCategory!B:B, MachineCategory!A:A, "", 0, 1)
</f>
        <v>133e579b-1ad4-4de4-9bcb-9682d9529c0e</v>
      </c>
      <c r="H906" s="6"/>
    </row>
    <row r="907">
      <c r="A907" s="73" t="s">
        <v>599</v>
      </c>
      <c r="B907" s="73">
        <v>8142.0</v>
      </c>
      <c r="C907" s="73">
        <v>8136.0</v>
      </c>
      <c r="D907" s="73">
        <v>4.0</v>
      </c>
      <c r="E907" s="73"/>
      <c r="F907" s="74" t="str">
        <f t="array" ref="F907">XLOOKUP(B907, MachineCategory!B:B, MachineCategory!A:A, "", 0, 1)
</f>
        <v>73a2249c-24cf-4111-8ee2-573d97387f2c</v>
      </c>
      <c r="G907" s="74" t="str">
        <f t="array" ref="G907">XLOOKUP(C907, MachineCategory!B:B, MachineCategory!A:A, "", 0, 1)
</f>
        <v>a902cb9a-de5c-4c29-b46f-a1f84b844d43</v>
      </c>
      <c r="H907" s="6"/>
    </row>
    <row r="908">
      <c r="A908" s="73" t="s">
        <v>599</v>
      </c>
      <c r="B908" s="73">
        <v>8142.0</v>
      </c>
      <c r="C908" s="73">
        <v>8144.0</v>
      </c>
      <c r="D908" s="73">
        <v>5.0</v>
      </c>
      <c r="E908" s="73"/>
      <c r="F908" s="74" t="str">
        <f t="array" ref="F908">XLOOKUP(B908, MachineCategory!B:B, MachineCategory!A:A, "", 0, 1)
</f>
        <v>73a2249c-24cf-4111-8ee2-573d97387f2c</v>
      </c>
      <c r="G908" s="74" t="str">
        <f t="array" ref="G908">XLOOKUP(C908, MachineCategory!B:B, MachineCategory!A:A, "", 0, 1)
</f>
        <v>d0bdb222-3522-4f39-8d12-d7f43d780892</v>
      </c>
      <c r="H908" s="6"/>
    </row>
    <row r="909">
      <c r="A909" s="73" t="s">
        <v>599</v>
      </c>
      <c r="B909" s="73">
        <v>8142.0</v>
      </c>
      <c r="C909" s="73">
        <v>8125.0</v>
      </c>
      <c r="D909" s="73">
        <v>6.0</v>
      </c>
      <c r="E909" s="73"/>
      <c r="F909" s="74" t="str">
        <f t="array" ref="F909">XLOOKUP(B909, MachineCategory!B:B, MachineCategory!A:A, "", 0, 1)
</f>
        <v>73a2249c-24cf-4111-8ee2-573d97387f2c</v>
      </c>
      <c r="G909" s="74" t="str">
        <f t="array" ref="G909">XLOOKUP(C909, MachineCategory!B:B, MachineCategory!A:A, "", 0, 1)
</f>
        <v>75da7083-e514-4135-aec2-49595943c0b9</v>
      </c>
      <c r="H909" s="6"/>
    </row>
    <row r="910">
      <c r="A910" s="73" t="s">
        <v>599</v>
      </c>
      <c r="B910" s="73">
        <v>8142.0</v>
      </c>
      <c r="C910" s="73">
        <v>8131.0</v>
      </c>
      <c r="D910" s="73">
        <v>7.0</v>
      </c>
      <c r="E910" s="73"/>
      <c r="F910" s="74" t="str">
        <f t="array" ref="F910">XLOOKUP(B910, MachineCategory!B:B, MachineCategory!A:A, "", 0, 1)
</f>
        <v>73a2249c-24cf-4111-8ee2-573d97387f2c</v>
      </c>
      <c r="G910" s="74" t="str">
        <f t="array" ref="G910">XLOOKUP(C910, MachineCategory!B:B, MachineCategory!A:A, "", 0, 1)
</f>
        <v>ecaa807a-6da2-48c5-abaa-37e49b849d87</v>
      </c>
      <c r="H910" s="6"/>
    </row>
    <row r="911">
      <c r="A911" s="73" t="s">
        <v>599</v>
      </c>
      <c r="B911" s="73">
        <v>8142.0</v>
      </c>
      <c r="C911" s="73">
        <v>8137.0</v>
      </c>
      <c r="D911" s="73">
        <v>7.0</v>
      </c>
      <c r="E911" s="73"/>
      <c r="F911" s="74" t="str">
        <f t="array" ref="F911">XLOOKUP(B911, MachineCategory!B:B, MachineCategory!A:A, "", 0, 1)
</f>
        <v>73a2249c-24cf-4111-8ee2-573d97387f2c</v>
      </c>
      <c r="G911" s="74" t="str">
        <f t="array" ref="G911">XLOOKUP(C911, MachineCategory!B:B, MachineCategory!A:A, "", 0, 1)
</f>
        <v>9ad9d415-1201-4d9d-b34a-3bf5e192fe37</v>
      </c>
      <c r="H911" s="6"/>
    </row>
    <row r="912">
      <c r="A912" s="73" t="s">
        <v>599</v>
      </c>
      <c r="B912" s="73">
        <v>8142.0</v>
      </c>
      <c r="C912" s="73">
        <v>8145.0</v>
      </c>
      <c r="D912" s="73">
        <v>9.0</v>
      </c>
      <c r="E912" s="73"/>
      <c r="F912" s="74" t="str">
        <f t="array" ref="F912">XLOOKUP(B912, MachineCategory!B:B, MachineCategory!A:A, "", 0, 1)
</f>
        <v>73a2249c-24cf-4111-8ee2-573d97387f2c</v>
      </c>
      <c r="G912" s="74" t="str">
        <f t="array" ref="G912">XLOOKUP(C912, MachineCategory!B:B, MachineCategory!A:A, "", 0, 1)
</f>
        <v>791cd8e5-f67a-469b-aa9b-b60a1a1f5855</v>
      </c>
      <c r="H912" s="6"/>
    </row>
    <row r="913">
      <c r="A913" s="73" t="s">
        <v>599</v>
      </c>
      <c r="B913" s="73">
        <v>8142.0</v>
      </c>
      <c r="C913" s="73">
        <v>8146.0</v>
      </c>
      <c r="D913" s="73">
        <v>10.0</v>
      </c>
      <c r="E913" s="73"/>
      <c r="F913" s="74" t="str">
        <f t="array" ref="F913">XLOOKUP(B913, MachineCategory!B:B, MachineCategory!A:A, "", 0, 1)
</f>
        <v>73a2249c-24cf-4111-8ee2-573d97387f2c</v>
      </c>
      <c r="G913" s="74" t="str">
        <f t="array" ref="G913">XLOOKUP(C913, MachineCategory!B:B, MachineCategory!A:A, "", 0, 1)
</f>
        <v>b527c05d-0ee4-4c70-b4fe-f0664ab1e56a</v>
      </c>
      <c r="H913" s="6"/>
    </row>
    <row r="914">
      <c r="A914" s="73" t="s">
        <v>599</v>
      </c>
      <c r="B914" s="73">
        <v>8142.0</v>
      </c>
      <c r="C914" s="73">
        <v>8126.0</v>
      </c>
      <c r="D914" s="73">
        <v>11.0</v>
      </c>
      <c r="E914" s="73"/>
      <c r="F914" s="74" t="str">
        <f t="array" ref="F914">XLOOKUP(B914, MachineCategory!B:B, MachineCategory!A:A, "", 0, 1)
</f>
        <v>73a2249c-24cf-4111-8ee2-573d97387f2c</v>
      </c>
      <c r="G914" s="74" t="str">
        <f t="array" ref="G914">XLOOKUP(C914, MachineCategory!B:B, MachineCategory!A:A, "", 0, 1)
</f>
        <v>b1934f8d-99cf-48d2-91a8-d15669c293e0</v>
      </c>
      <c r="H914" s="6"/>
    </row>
    <row r="915">
      <c r="A915" s="73" t="s">
        <v>599</v>
      </c>
      <c r="B915" s="73">
        <v>8142.0</v>
      </c>
      <c r="C915" s="73">
        <v>8127.0</v>
      </c>
      <c r="D915" s="73">
        <v>12.0</v>
      </c>
      <c r="E915" s="73"/>
      <c r="F915" s="74" t="str">
        <f t="array" ref="F915">XLOOKUP(B915, MachineCategory!B:B, MachineCategory!A:A, "", 0, 1)
</f>
        <v>73a2249c-24cf-4111-8ee2-573d97387f2c</v>
      </c>
      <c r="G915" s="74" t="str">
        <f t="array" ref="G915">XLOOKUP(C915, MachineCategory!B:B, MachineCategory!A:A, "", 0, 1)
</f>
        <v>9131e791-30aa-4293-b558-67d544342c12</v>
      </c>
      <c r="H915" s="6"/>
    </row>
    <row r="916">
      <c r="A916" s="73" t="s">
        <v>599</v>
      </c>
      <c r="B916" s="73">
        <v>8142.0</v>
      </c>
      <c r="C916" s="73">
        <v>8128.0</v>
      </c>
      <c r="D916" s="73">
        <v>13.0</v>
      </c>
      <c r="E916" s="73"/>
      <c r="F916" s="74" t="str">
        <f t="array" ref="F916">XLOOKUP(B916, MachineCategory!B:B, MachineCategory!A:A, "", 0, 1)
</f>
        <v>73a2249c-24cf-4111-8ee2-573d97387f2c</v>
      </c>
      <c r="G916" s="74" t="str">
        <f t="array" ref="G916">XLOOKUP(C916, MachineCategory!B:B, MachineCategory!A:A, "", 0, 1)
</f>
        <v>1c0b87d5-c90d-4cd3-b906-67ed8d416851</v>
      </c>
      <c r="H916" s="6"/>
    </row>
    <row r="917">
      <c r="A917" s="73" t="s">
        <v>599</v>
      </c>
      <c r="B917" s="73">
        <v>8142.0</v>
      </c>
      <c r="C917" s="73">
        <v>8129.0</v>
      </c>
      <c r="D917" s="73">
        <v>14.0</v>
      </c>
      <c r="E917" s="73"/>
      <c r="F917" s="74" t="str">
        <f t="array" ref="F917">XLOOKUP(B917, MachineCategory!B:B, MachineCategory!A:A, "", 0, 1)
</f>
        <v>73a2249c-24cf-4111-8ee2-573d97387f2c</v>
      </c>
      <c r="G917" s="74" t="str">
        <f t="array" ref="G917">XLOOKUP(C917, MachineCategory!B:B, MachineCategory!A:A, "", 0, 1)
</f>
        <v>04ec9f58-1e85-4435-bc2a-d935a860cf32</v>
      </c>
      <c r="H917" s="6"/>
    </row>
    <row r="918">
      <c r="A918" s="73" t="s">
        <v>599</v>
      </c>
      <c r="B918" s="73">
        <v>8142.0</v>
      </c>
      <c r="C918" s="73">
        <v>8132.0</v>
      </c>
      <c r="D918" s="73">
        <v>15.0</v>
      </c>
      <c r="E918" s="73"/>
      <c r="F918" s="74" t="str">
        <f t="array" ref="F918">XLOOKUP(B918, MachineCategory!B:B, MachineCategory!A:A, "", 0, 1)
</f>
        <v>73a2249c-24cf-4111-8ee2-573d97387f2c</v>
      </c>
      <c r="G918" s="74" t="str">
        <f t="array" ref="G918">XLOOKUP(C918, MachineCategory!B:B, MachineCategory!A:A, "", 0, 1)
</f>
        <v>83ed8ab4-5695-4031-b938-1ebde8650460</v>
      </c>
      <c r="H918" s="6"/>
    </row>
    <row r="919">
      <c r="A919" s="73" t="s">
        <v>599</v>
      </c>
      <c r="B919" s="73">
        <v>8142.0</v>
      </c>
      <c r="C919" s="73">
        <v>8133.0</v>
      </c>
      <c r="D919" s="73">
        <v>16.0</v>
      </c>
      <c r="E919" s="73"/>
      <c r="F919" s="74" t="str">
        <f t="array" ref="F919">XLOOKUP(B919, MachineCategory!B:B, MachineCategory!A:A, "", 0, 1)
</f>
        <v>73a2249c-24cf-4111-8ee2-573d97387f2c</v>
      </c>
      <c r="G919" s="74" t="str">
        <f t="array" ref="G919">XLOOKUP(C919, MachineCategory!B:B, MachineCategory!A:A, "", 0, 1)
</f>
        <v>acf49a83-7c76-4577-a2b6-18cdafd7291e</v>
      </c>
      <c r="H919" s="6"/>
    </row>
    <row r="920">
      <c r="A920" s="73" t="s">
        <v>599</v>
      </c>
      <c r="B920" s="73">
        <v>8142.0</v>
      </c>
      <c r="C920" s="73">
        <v>8134.0</v>
      </c>
      <c r="D920" s="73">
        <v>17.0</v>
      </c>
      <c r="E920" s="73"/>
      <c r="F920" s="74" t="str">
        <f t="array" ref="F920">XLOOKUP(B920, MachineCategory!B:B, MachineCategory!A:A, "", 0, 1)
</f>
        <v>73a2249c-24cf-4111-8ee2-573d97387f2c</v>
      </c>
      <c r="G920" s="74" t="str">
        <f t="array" ref="G920">XLOOKUP(C920, MachineCategory!B:B, MachineCategory!A:A, "", 0, 1)
</f>
        <v>1595fde3-5e55-476a-9599-eb372ddcdc21</v>
      </c>
      <c r="H920" s="6"/>
    </row>
    <row r="921">
      <c r="A921" s="73" t="s">
        <v>599</v>
      </c>
      <c r="B921" s="73">
        <v>8142.0</v>
      </c>
      <c r="C921" s="73">
        <v>8135.0</v>
      </c>
      <c r="D921" s="73">
        <v>18.0</v>
      </c>
      <c r="E921" s="73"/>
      <c r="F921" s="74" t="str">
        <f t="array" ref="F921">XLOOKUP(B921, MachineCategory!B:B, MachineCategory!A:A, "", 0, 1)
</f>
        <v>73a2249c-24cf-4111-8ee2-573d97387f2c</v>
      </c>
      <c r="G921" s="74" t="str">
        <f t="array" ref="G921">XLOOKUP(C921, MachineCategory!B:B, MachineCategory!A:A, "", 0, 1)
</f>
        <v>2013c109-9f88-49bb-a54b-7aa955d6537f</v>
      </c>
      <c r="H921" s="6"/>
    </row>
    <row r="922">
      <c r="A922" s="73" t="s">
        <v>599</v>
      </c>
      <c r="B922" s="73">
        <v>8142.0</v>
      </c>
      <c r="C922" s="73">
        <v>8138.0</v>
      </c>
      <c r="D922" s="73">
        <v>19.0</v>
      </c>
      <c r="E922" s="73"/>
      <c r="F922" s="74" t="str">
        <f t="array" ref="F922">XLOOKUP(B922, MachineCategory!B:B, MachineCategory!A:A, "", 0, 1)
</f>
        <v>73a2249c-24cf-4111-8ee2-573d97387f2c</v>
      </c>
      <c r="G922" s="74" t="str">
        <f t="array" ref="G922">XLOOKUP(C922, MachineCategory!B:B, MachineCategory!A:A, "", 0, 1)
</f>
        <v>4df94c25-b269-45f7-89d1-c581919f2db9</v>
      </c>
      <c r="H922" s="6"/>
    </row>
    <row r="923">
      <c r="A923" s="73" t="s">
        <v>599</v>
      </c>
      <c r="B923" s="73">
        <v>8142.0</v>
      </c>
      <c r="C923" s="73">
        <v>8139.0</v>
      </c>
      <c r="D923" s="73">
        <v>20.0</v>
      </c>
      <c r="E923" s="73"/>
      <c r="F923" s="74" t="str">
        <f t="array" ref="F923">XLOOKUP(B923, MachineCategory!B:B, MachineCategory!A:A, "", 0, 1)
</f>
        <v>73a2249c-24cf-4111-8ee2-573d97387f2c</v>
      </c>
      <c r="G923" s="74" t="str">
        <f t="array" ref="G923">XLOOKUP(C923, MachineCategory!B:B, MachineCategory!A:A, "", 0, 1)
</f>
        <v>ad4439bb-ad1e-4b8e-9331-4d4b84295fbd</v>
      </c>
      <c r="H923" s="6"/>
    </row>
    <row r="924">
      <c r="A924" s="73" t="s">
        <v>599</v>
      </c>
      <c r="B924" s="73">
        <v>8142.0</v>
      </c>
      <c r="C924" s="73">
        <v>8140.0</v>
      </c>
      <c r="D924" s="73">
        <v>21.0</v>
      </c>
      <c r="E924" s="73"/>
      <c r="F924" s="74" t="str">
        <f t="array" ref="F924">XLOOKUP(B924, MachineCategory!B:B, MachineCategory!A:A, "", 0, 1)
</f>
        <v>73a2249c-24cf-4111-8ee2-573d97387f2c</v>
      </c>
      <c r="G924" s="74" t="str">
        <f t="array" ref="G924">XLOOKUP(C924, MachineCategory!B:B, MachineCategory!A:A, "", 0, 1)
</f>
        <v>1812edc2-2c5c-4489-b185-9fe85dba1c6a</v>
      </c>
      <c r="H924" s="6"/>
    </row>
    <row r="925">
      <c r="A925" s="73" t="s">
        <v>599</v>
      </c>
      <c r="B925" s="73">
        <v>8142.0</v>
      </c>
      <c r="C925" s="73">
        <v>8141.0</v>
      </c>
      <c r="D925" s="73">
        <v>22.0</v>
      </c>
      <c r="E925" s="73"/>
      <c r="F925" s="74" t="str">
        <f t="array" ref="F925">XLOOKUP(B925, MachineCategory!B:B, MachineCategory!A:A, "", 0, 1)
</f>
        <v>73a2249c-24cf-4111-8ee2-573d97387f2c</v>
      </c>
      <c r="G925" s="74" t="str">
        <f t="array" ref="G925">XLOOKUP(C925, MachineCategory!B:B, MachineCategory!A:A, "", 0, 1)
</f>
        <v>7f156dad-2a83-4b3a-9b35-b8c7cf788c64</v>
      </c>
      <c r="H925" s="6"/>
    </row>
    <row r="926">
      <c r="A926" s="73" t="s">
        <v>599</v>
      </c>
      <c r="B926" s="73">
        <v>8143.0</v>
      </c>
      <c r="C926" s="73">
        <v>8142.0</v>
      </c>
      <c r="D926" s="73">
        <v>1.0</v>
      </c>
      <c r="E926" s="74" t="b">
        <v>1</v>
      </c>
      <c r="F926" s="74" t="str">
        <f t="array" ref="F926">XLOOKUP(B926, MachineCategory!B:B, MachineCategory!A:A, "", 0, 1)
</f>
        <v>40f7d539-2e7f-4dbd-9a3f-05bb164f8067</v>
      </c>
      <c r="G926" s="74" t="str">
        <f t="array" ref="G926">XLOOKUP(C926, MachineCategory!B:B, MachineCategory!A:A, "", 0, 1)
</f>
        <v>73a2249c-24cf-4111-8ee2-573d97387f2c</v>
      </c>
      <c r="H926" s="6"/>
    </row>
    <row r="927">
      <c r="A927" s="73" t="s">
        <v>599</v>
      </c>
      <c r="B927" s="73">
        <v>8143.0</v>
      </c>
      <c r="C927" s="73">
        <v>8124.0</v>
      </c>
      <c r="D927" s="73">
        <v>2.0</v>
      </c>
      <c r="E927" s="73"/>
      <c r="F927" s="74" t="str">
        <f t="array" ref="F927">XLOOKUP(B927, MachineCategory!B:B, MachineCategory!A:A, "", 0, 1)
</f>
        <v>40f7d539-2e7f-4dbd-9a3f-05bb164f8067</v>
      </c>
      <c r="G927" s="74" t="str">
        <f t="array" ref="G927">XLOOKUP(C927, MachineCategory!B:B, MachineCategory!A:A, "", 0, 1)
</f>
        <v>a79703ca-8e39-4170-be14-7057cf692cbc</v>
      </c>
      <c r="H927" s="6"/>
    </row>
    <row r="928">
      <c r="A928" s="73" t="s">
        <v>599</v>
      </c>
      <c r="B928" s="73">
        <v>8143.0</v>
      </c>
      <c r="C928" s="73">
        <v>8130.0</v>
      </c>
      <c r="D928" s="73">
        <v>3.0</v>
      </c>
      <c r="E928" s="73"/>
      <c r="F928" s="74" t="str">
        <f t="array" ref="F928">XLOOKUP(B928, MachineCategory!B:B, MachineCategory!A:A, "", 0, 1)
</f>
        <v>40f7d539-2e7f-4dbd-9a3f-05bb164f8067</v>
      </c>
      <c r="G928" s="74" t="str">
        <f t="array" ref="G928">XLOOKUP(C928, MachineCategory!B:B, MachineCategory!A:A, "", 0, 1)
</f>
        <v>133e579b-1ad4-4de4-9bcb-9682d9529c0e</v>
      </c>
      <c r="H928" s="6"/>
    </row>
    <row r="929">
      <c r="A929" s="73" t="s">
        <v>599</v>
      </c>
      <c r="B929" s="73">
        <v>8143.0</v>
      </c>
      <c r="C929" s="73">
        <v>8136.0</v>
      </c>
      <c r="D929" s="73">
        <v>4.0</v>
      </c>
      <c r="E929" s="73"/>
      <c r="F929" s="74" t="str">
        <f t="array" ref="F929">XLOOKUP(B929, MachineCategory!B:B, MachineCategory!A:A, "", 0, 1)
</f>
        <v>40f7d539-2e7f-4dbd-9a3f-05bb164f8067</v>
      </c>
      <c r="G929" s="74" t="str">
        <f t="array" ref="G929">XLOOKUP(C929, MachineCategory!B:B, MachineCategory!A:A, "", 0, 1)
</f>
        <v>a902cb9a-de5c-4c29-b46f-a1f84b844d43</v>
      </c>
      <c r="H929" s="6"/>
    </row>
    <row r="930">
      <c r="A930" s="73" t="s">
        <v>599</v>
      </c>
      <c r="B930" s="73">
        <v>8143.0</v>
      </c>
      <c r="C930" s="73">
        <v>8144.0</v>
      </c>
      <c r="D930" s="73">
        <v>5.0</v>
      </c>
      <c r="E930" s="73"/>
      <c r="F930" s="74" t="str">
        <f t="array" ref="F930">XLOOKUP(B930, MachineCategory!B:B, MachineCategory!A:A, "", 0, 1)
</f>
        <v>40f7d539-2e7f-4dbd-9a3f-05bb164f8067</v>
      </c>
      <c r="G930" s="74" t="str">
        <f t="array" ref="G930">XLOOKUP(C930, MachineCategory!B:B, MachineCategory!A:A, "", 0, 1)
</f>
        <v>d0bdb222-3522-4f39-8d12-d7f43d780892</v>
      </c>
      <c r="H930" s="6"/>
    </row>
    <row r="931">
      <c r="A931" s="73" t="s">
        <v>599</v>
      </c>
      <c r="B931" s="73">
        <v>8143.0</v>
      </c>
      <c r="C931" s="73">
        <v>8125.0</v>
      </c>
      <c r="D931" s="73">
        <v>6.0</v>
      </c>
      <c r="E931" s="73"/>
      <c r="F931" s="74" t="str">
        <f t="array" ref="F931">XLOOKUP(B931, MachineCategory!B:B, MachineCategory!A:A, "", 0, 1)
</f>
        <v>40f7d539-2e7f-4dbd-9a3f-05bb164f8067</v>
      </c>
      <c r="G931" s="74" t="str">
        <f t="array" ref="G931">XLOOKUP(C931, MachineCategory!B:B, MachineCategory!A:A, "", 0, 1)
</f>
        <v>75da7083-e514-4135-aec2-49595943c0b9</v>
      </c>
      <c r="H931" s="6"/>
    </row>
    <row r="932">
      <c r="A932" s="73" t="s">
        <v>599</v>
      </c>
      <c r="B932" s="73">
        <v>8143.0</v>
      </c>
      <c r="C932" s="73">
        <v>8131.0</v>
      </c>
      <c r="D932" s="73">
        <v>7.0</v>
      </c>
      <c r="E932" s="73"/>
      <c r="F932" s="74" t="str">
        <f t="array" ref="F932">XLOOKUP(B932, MachineCategory!B:B, MachineCategory!A:A, "", 0, 1)
</f>
        <v>40f7d539-2e7f-4dbd-9a3f-05bb164f8067</v>
      </c>
      <c r="G932" s="74" t="str">
        <f t="array" ref="G932">XLOOKUP(C932, MachineCategory!B:B, MachineCategory!A:A, "", 0, 1)
</f>
        <v>ecaa807a-6da2-48c5-abaa-37e49b849d87</v>
      </c>
      <c r="H932" s="6"/>
    </row>
    <row r="933">
      <c r="A933" s="73" t="s">
        <v>599</v>
      </c>
      <c r="B933" s="73">
        <v>8143.0</v>
      </c>
      <c r="C933" s="73">
        <v>8137.0</v>
      </c>
      <c r="D933" s="73">
        <v>8.0</v>
      </c>
      <c r="E933" s="73"/>
      <c r="F933" s="74" t="str">
        <f t="array" ref="F933">XLOOKUP(B933, MachineCategory!B:B, MachineCategory!A:A, "", 0, 1)
</f>
        <v>40f7d539-2e7f-4dbd-9a3f-05bb164f8067</v>
      </c>
      <c r="G933" s="74" t="str">
        <f t="array" ref="G933">XLOOKUP(C933, MachineCategory!B:B, MachineCategory!A:A, "", 0, 1)
</f>
        <v>9ad9d415-1201-4d9d-b34a-3bf5e192fe37</v>
      </c>
      <c r="H933" s="6"/>
    </row>
    <row r="934">
      <c r="A934" s="73" t="s">
        <v>599</v>
      </c>
      <c r="B934" s="73">
        <v>8143.0</v>
      </c>
      <c r="C934" s="73">
        <v>8145.0</v>
      </c>
      <c r="D934" s="73">
        <v>9.0</v>
      </c>
      <c r="E934" s="73"/>
      <c r="F934" s="74" t="str">
        <f t="array" ref="F934">XLOOKUP(B934, MachineCategory!B:B, MachineCategory!A:A, "", 0, 1)
</f>
        <v>40f7d539-2e7f-4dbd-9a3f-05bb164f8067</v>
      </c>
      <c r="G934" s="74" t="str">
        <f t="array" ref="G934">XLOOKUP(C934, MachineCategory!B:B, MachineCategory!A:A, "", 0, 1)
</f>
        <v>791cd8e5-f67a-469b-aa9b-b60a1a1f5855</v>
      </c>
      <c r="H934" s="6"/>
    </row>
    <row r="935">
      <c r="A935" s="73" t="s">
        <v>599</v>
      </c>
      <c r="B935" s="73">
        <v>8143.0</v>
      </c>
      <c r="C935" s="73">
        <v>8146.0</v>
      </c>
      <c r="D935" s="73">
        <v>10.0</v>
      </c>
      <c r="E935" s="73"/>
      <c r="F935" s="74" t="str">
        <f t="array" ref="F935">XLOOKUP(B935, MachineCategory!B:B, MachineCategory!A:A, "", 0, 1)
</f>
        <v>40f7d539-2e7f-4dbd-9a3f-05bb164f8067</v>
      </c>
      <c r="G935" s="74" t="str">
        <f t="array" ref="G935">XLOOKUP(C935, MachineCategory!B:B, MachineCategory!A:A, "", 0, 1)
</f>
        <v>b527c05d-0ee4-4c70-b4fe-f0664ab1e56a</v>
      </c>
      <c r="H935" s="6"/>
    </row>
    <row r="936">
      <c r="A936" s="73" t="s">
        <v>599</v>
      </c>
      <c r="B936" s="73">
        <v>8143.0</v>
      </c>
      <c r="C936" s="73">
        <v>8126.0</v>
      </c>
      <c r="D936" s="73">
        <v>11.0</v>
      </c>
      <c r="E936" s="73"/>
      <c r="F936" s="74" t="str">
        <f t="array" ref="F936">XLOOKUP(B936, MachineCategory!B:B, MachineCategory!A:A, "", 0, 1)
</f>
        <v>40f7d539-2e7f-4dbd-9a3f-05bb164f8067</v>
      </c>
      <c r="G936" s="74" t="str">
        <f t="array" ref="G936">XLOOKUP(C936, MachineCategory!B:B, MachineCategory!A:A, "", 0, 1)
</f>
        <v>b1934f8d-99cf-48d2-91a8-d15669c293e0</v>
      </c>
      <c r="H936" s="6"/>
    </row>
    <row r="937">
      <c r="A937" s="73" t="s">
        <v>599</v>
      </c>
      <c r="B937" s="73">
        <v>8143.0</v>
      </c>
      <c r="C937" s="73">
        <v>8127.0</v>
      </c>
      <c r="D937" s="73">
        <v>12.0</v>
      </c>
      <c r="E937" s="73"/>
      <c r="F937" s="74" t="str">
        <f t="array" ref="F937">XLOOKUP(B937, MachineCategory!B:B, MachineCategory!A:A, "", 0, 1)
</f>
        <v>40f7d539-2e7f-4dbd-9a3f-05bb164f8067</v>
      </c>
      <c r="G937" s="74" t="str">
        <f t="array" ref="G937">XLOOKUP(C937, MachineCategory!B:B, MachineCategory!A:A, "", 0, 1)
</f>
        <v>9131e791-30aa-4293-b558-67d544342c12</v>
      </c>
      <c r="H937" s="6"/>
    </row>
    <row r="938">
      <c r="A938" s="73" t="s">
        <v>599</v>
      </c>
      <c r="B938" s="73">
        <v>8143.0</v>
      </c>
      <c r="C938" s="73">
        <v>8128.0</v>
      </c>
      <c r="D938" s="73">
        <v>13.0</v>
      </c>
      <c r="E938" s="73"/>
      <c r="F938" s="74" t="str">
        <f t="array" ref="F938">XLOOKUP(B938, MachineCategory!B:B, MachineCategory!A:A, "", 0, 1)
</f>
        <v>40f7d539-2e7f-4dbd-9a3f-05bb164f8067</v>
      </c>
      <c r="G938" s="74" t="str">
        <f t="array" ref="G938">XLOOKUP(C938, MachineCategory!B:B, MachineCategory!A:A, "", 0, 1)
</f>
        <v>1c0b87d5-c90d-4cd3-b906-67ed8d416851</v>
      </c>
      <c r="H938" s="6"/>
    </row>
    <row r="939">
      <c r="A939" s="73" t="s">
        <v>599</v>
      </c>
      <c r="B939" s="73">
        <v>8143.0</v>
      </c>
      <c r="C939" s="73">
        <v>8129.0</v>
      </c>
      <c r="D939" s="73">
        <v>14.0</v>
      </c>
      <c r="E939" s="73"/>
      <c r="F939" s="74" t="str">
        <f t="array" ref="F939">XLOOKUP(B939, MachineCategory!B:B, MachineCategory!A:A, "", 0, 1)
</f>
        <v>40f7d539-2e7f-4dbd-9a3f-05bb164f8067</v>
      </c>
      <c r="G939" s="74" t="str">
        <f t="array" ref="G939">XLOOKUP(C939, MachineCategory!B:B, MachineCategory!A:A, "", 0, 1)
</f>
        <v>04ec9f58-1e85-4435-bc2a-d935a860cf32</v>
      </c>
      <c r="H939" s="6"/>
    </row>
    <row r="940">
      <c r="A940" s="73" t="s">
        <v>599</v>
      </c>
      <c r="B940" s="73">
        <v>8143.0</v>
      </c>
      <c r="C940" s="73">
        <v>8132.0</v>
      </c>
      <c r="D940" s="73">
        <v>15.0</v>
      </c>
      <c r="E940" s="73"/>
      <c r="F940" s="74" t="str">
        <f t="array" ref="F940">XLOOKUP(B940, MachineCategory!B:B, MachineCategory!A:A, "", 0, 1)
</f>
        <v>40f7d539-2e7f-4dbd-9a3f-05bb164f8067</v>
      </c>
      <c r="G940" s="74" t="str">
        <f t="array" ref="G940">XLOOKUP(C940, MachineCategory!B:B, MachineCategory!A:A, "", 0, 1)
</f>
        <v>83ed8ab4-5695-4031-b938-1ebde8650460</v>
      </c>
      <c r="H940" s="6"/>
    </row>
    <row r="941">
      <c r="A941" s="73" t="s">
        <v>599</v>
      </c>
      <c r="B941" s="73">
        <v>8143.0</v>
      </c>
      <c r="C941" s="73">
        <v>8133.0</v>
      </c>
      <c r="D941" s="73">
        <v>16.0</v>
      </c>
      <c r="E941" s="73"/>
      <c r="F941" s="74" t="str">
        <f t="array" ref="F941">XLOOKUP(B941, MachineCategory!B:B, MachineCategory!A:A, "", 0, 1)
</f>
        <v>40f7d539-2e7f-4dbd-9a3f-05bb164f8067</v>
      </c>
      <c r="G941" s="74" t="str">
        <f t="array" ref="G941">XLOOKUP(C941, MachineCategory!B:B, MachineCategory!A:A, "", 0, 1)
</f>
        <v>acf49a83-7c76-4577-a2b6-18cdafd7291e</v>
      </c>
      <c r="H941" s="6"/>
    </row>
    <row r="942">
      <c r="A942" s="73" t="s">
        <v>599</v>
      </c>
      <c r="B942" s="73">
        <v>8143.0</v>
      </c>
      <c r="C942" s="73">
        <v>8134.0</v>
      </c>
      <c r="D942" s="73">
        <v>17.0</v>
      </c>
      <c r="E942" s="73"/>
      <c r="F942" s="74" t="str">
        <f t="array" ref="F942">XLOOKUP(B942, MachineCategory!B:B, MachineCategory!A:A, "", 0, 1)
</f>
        <v>40f7d539-2e7f-4dbd-9a3f-05bb164f8067</v>
      </c>
      <c r="G942" s="74" t="str">
        <f t="array" ref="G942">XLOOKUP(C942, MachineCategory!B:B, MachineCategory!A:A, "", 0, 1)
</f>
        <v>1595fde3-5e55-476a-9599-eb372ddcdc21</v>
      </c>
      <c r="H942" s="6"/>
    </row>
    <row r="943">
      <c r="A943" s="73" t="s">
        <v>599</v>
      </c>
      <c r="B943" s="73">
        <v>8143.0</v>
      </c>
      <c r="C943" s="73">
        <v>8135.0</v>
      </c>
      <c r="D943" s="73">
        <v>18.0</v>
      </c>
      <c r="E943" s="73"/>
      <c r="F943" s="74" t="str">
        <f t="array" ref="F943">XLOOKUP(B943, MachineCategory!B:B, MachineCategory!A:A, "", 0, 1)
</f>
        <v>40f7d539-2e7f-4dbd-9a3f-05bb164f8067</v>
      </c>
      <c r="G943" s="74" t="str">
        <f t="array" ref="G943">XLOOKUP(C943, MachineCategory!B:B, MachineCategory!A:A, "", 0, 1)
</f>
        <v>2013c109-9f88-49bb-a54b-7aa955d6537f</v>
      </c>
      <c r="H943" s="6"/>
    </row>
    <row r="944">
      <c r="A944" s="73" t="s">
        <v>599</v>
      </c>
      <c r="B944" s="73">
        <v>8143.0</v>
      </c>
      <c r="C944" s="73">
        <v>8138.0</v>
      </c>
      <c r="D944" s="73">
        <v>19.0</v>
      </c>
      <c r="E944" s="73"/>
      <c r="F944" s="74" t="str">
        <f t="array" ref="F944">XLOOKUP(B944, MachineCategory!B:B, MachineCategory!A:A, "", 0, 1)
</f>
        <v>40f7d539-2e7f-4dbd-9a3f-05bb164f8067</v>
      </c>
      <c r="G944" s="74" t="str">
        <f t="array" ref="G944">XLOOKUP(C944, MachineCategory!B:B, MachineCategory!A:A, "", 0, 1)
</f>
        <v>4df94c25-b269-45f7-89d1-c581919f2db9</v>
      </c>
      <c r="H944" s="6"/>
    </row>
    <row r="945">
      <c r="A945" s="73" t="s">
        <v>599</v>
      </c>
      <c r="B945" s="73">
        <v>8143.0</v>
      </c>
      <c r="C945" s="73">
        <v>8139.0</v>
      </c>
      <c r="D945" s="73">
        <v>20.0</v>
      </c>
      <c r="E945" s="73"/>
      <c r="F945" s="74" t="str">
        <f t="array" ref="F945">XLOOKUP(B945, MachineCategory!B:B, MachineCategory!A:A, "", 0, 1)
</f>
        <v>40f7d539-2e7f-4dbd-9a3f-05bb164f8067</v>
      </c>
      <c r="G945" s="74" t="str">
        <f t="array" ref="G945">XLOOKUP(C945, MachineCategory!B:B, MachineCategory!A:A, "", 0, 1)
</f>
        <v>ad4439bb-ad1e-4b8e-9331-4d4b84295fbd</v>
      </c>
      <c r="H945" s="6"/>
    </row>
    <row r="946">
      <c r="A946" s="73" t="s">
        <v>599</v>
      </c>
      <c r="B946" s="73">
        <v>8143.0</v>
      </c>
      <c r="C946" s="73">
        <v>8140.0</v>
      </c>
      <c r="D946" s="73">
        <v>21.0</v>
      </c>
      <c r="E946" s="73"/>
      <c r="F946" s="74" t="str">
        <f t="array" ref="F946">XLOOKUP(B946, MachineCategory!B:B, MachineCategory!A:A, "", 0, 1)
</f>
        <v>40f7d539-2e7f-4dbd-9a3f-05bb164f8067</v>
      </c>
      <c r="G946" s="74" t="str">
        <f t="array" ref="G946">XLOOKUP(C946, MachineCategory!B:B, MachineCategory!A:A, "", 0, 1)
</f>
        <v>1812edc2-2c5c-4489-b185-9fe85dba1c6a</v>
      </c>
      <c r="H946" s="6"/>
    </row>
    <row r="947">
      <c r="A947" s="73" t="s">
        <v>599</v>
      </c>
      <c r="B947" s="73">
        <v>8143.0</v>
      </c>
      <c r="C947" s="73">
        <v>8141.0</v>
      </c>
      <c r="D947" s="73">
        <v>22.0</v>
      </c>
      <c r="E947" s="73"/>
      <c r="F947" s="74" t="str">
        <f t="array" ref="F947">XLOOKUP(B947, MachineCategory!B:B, MachineCategory!A:A, "", 0, 1)
</f>
        <v>40f7d539-2e7f-4dbd-9a3f-05bb164f8067</v>
      </c>
      <c r="G947" s="74" t="str">
        <f t="array" ref="G947">XLOOKUP(C947, MachineCategory!B:B, MachineCategory!A:A, "", 0, 1)
</f>
        <v>7f156dad-2a83-4b3a-9b35-b8c7cf788c64</v>
      </c>
      <c r="H947" s="6"/>
    </row>
    <row r="948">
      <c r="A948" s="73" t="s">
        <v>599</v>
      </c>
      <c r="B948" s="73">
        <v>8144.0</v>
      </c>
      <c r="C948" s="73">
        <v>8145.0</v>
      </c>
      <c r="D948" s="73">
        <v>1.0</v>
      </c>
      <c r="E948" s="74" t="b">
        <v>1</v>
      </c>
      <c r="F948" s="74" t="str">
        <f t="array" ref="F948">XLOOKUP(B948, MachineCategory!B:B, MachineCategory!A:A, "", 0, 1)
</f>
        <v>d0bdb222-3522-4f39-8d12-d7f43d780892</v>
      </c>
      <c r="G948" s="74" t="str">
        <f t="array" ref="G948">XLOOKUP(C948, MachineCategory!B:B, MachineCategory!A:A, "", 0, 1)
</f>
        <v>791cd8e5-f67a-469b-aa9b-b60a1a1f5855</v>
      </c>
      <c r="H948" s="6"/>
    </row>
    <row r="949">
      <c r="A949" s="73" t="s">
        <v>599</v>
      </c>
      <c r="B949" s="73">
        <v>8144.0</v>
      </c>
      <c r="C949" s="73">
        <v>8146.0</v>
      </c>
      <c r="D949" s="73">
        <v>2.0</v>
      </c>
      <c r="E949" s="73"/>
      <c r="F949" s="74" t="str">
        <f t="array" ref="F949">XLOOKUP(B949, MachineCategory!B:B, MachineCategory!A:A, "", 0, 1)
</f>
        <v>d0bdb222-3522-4f39-8d12-d7f43d780892</v>
      </c>
      <c r="G949" s="74" t="str">
        <f t="array" ref="G949">XLOOKUP(C949, MachineCategory!B:B, MachineCategory!A:A, "", 0, 1)
</f>
        <v>b527c05d-0ee4-4c70-b4fe-f0664ab1e56a</v>
      </c>
      <c r="H949" s="6"/>
    </row>
    <row r="950">
      <c r="A950" s="73" t="s">
        <v>599</v>
      </c>
      <c r="B950" s="73">
        <v>8144.0</v>
      </c>
      <c r="C950" s="73">
        <v>8136.0</v>
      </c>
      <c r="D950" s="73">
        <v>3.0</v>
      </c>
      <c r="E950" s="73"/>
      <c r="F950" s="74" t="str">
        <f t="array" ref="F950">XLOOKUP(B950, MachineCategory!B:B, MachineCategory!A:A, "", 0, 1)
</f>
        <v>d0bdb222-3522-4f39-8d12-d7f43d780892</v>
      </c>
      <c r="G950" s="74" t="str">
        <f t="array" ref="G950">XLOOKUP(C950, MachineCategory!B:B, MachineCategory!A:A, "", 0, 1)
</f>
        <v>a902cb9a-de5c-4c29-b46f-a1f84b844d43</v>
      </c>
      <c r="H950" s="6"/>
    </row>
    <row r="951">
      <c r="A951" s="73" t="s">
        <v>599</v>
      </c>
      <c r="B951" s="73">
        <v>8144.0</v>
      </c>
      <c r="C951" s="73">
        <v>8137.0</v>
      </c>
      <c r="D951" s="73">
        <v>4.0</v>
      </c>
      <c r="E951" s="73"/>
      <c r="F951" s="74" t="str">
        <f t="array" ref="F951">XLOOKUP(B951, MachineCategory!B:B, MachineCategory!A:A, "", 0, 1)
</f>
        <v>d0bdb222-3522-4f39-8d12-d7f43d780892</v>
      </c>
      <c r="G951" s="74" t="str">
        <f t="array" ref="G951">XLOOKUP(C951, MachineCategory!B:B, MachineCategory!A:A, "", 0, 1)
</f>
        <v>9ad9d415-1201-4d9d-b34a-3bf5e192fe37</v>
      </c>
      <c r="H951" s="6"/>
    </row>
    <row r="952">
      <c r="A952" s="73" t="s">
        <v>599</v>
      </c>
      <c r="B952" s="73">
        <v>8144.0</v>
      </c>
      <c r="C952" s="73">
        <v>8138.0</v>
      </c>
      <c r="D952" s="73">
        <v>5.0</v>
      </c>
      <c r="E952" s="73"/>
      <c r="F952" s="74" t="str">
        <f t="array" ref="F952">XLOOKUP(B952, MachineCategory!B:B, MachineCategory!A:A, "", 0, 1)
</f>
        <v>d0bdb222-3522-4f39-8d12-d7f43d780892</v>
      </c>
      <c r="G952" s="74" t="str">
        <f t="array" ref="G952">XLOOKUP(C952, MachineCategory!B:B, MachineCategory!A:A, "", 0, 1)
</f>
        <v>4df94c25-b269-45f7-89d1-c581919f2db9</v>
      </c>
      <c r="H952" s="6"/>
    </row>
    <row r="953">
      <c r="A953" s="73" t="s">
        <v>599</v>
      </c>
      <c r="B953" s="73">
        <v>8144.0</v>
      </c>
      <c r="C953" s="73">
        <v>8143.0</v>
      </c>
      <c r="D953" s="73">
        <v>6.0</v>
      </c>
      <c r="E953" s="73"/>
      <c r="F953" s="74" t="str">
        <f t="array" ref="F953">XLOOKUP(B953, MachineCategory!B:B, MachineCategory!A:A, "", 0, 1)
</f>
        <v>d0bdb222-3522-4f39-8d12-d7f43d780892</v>
      </c>
      <c r="G953" s="74" t="str">
        <f t="array" ref="G953">XLOOKUP(C953, MachineCategory!B:B, MachineCategory!A:A, "", 0, 1)
</f>
        <v>40f7d539-2e7f-4dbd-9a3f-05bb164f8067</v>
      </c>
      <c r="H953" s="6"/>
    </row>
    <row r="954">
      <c r="A954" s="73" t="s">
        <v>599</v>
      </c>
      <c r="B954" s="73">
        <v>8144.0</v>
      </c>
      <c r="C954" s="73">
        <v>8142.0</v>
      </c>
      <c r="D954" s="73">
        <v>7.0</v>
      </c>
      <c r="E954" s="73"/>
      <c r="F954" s="74" t="str">
        <f t="array" ref="F954">XLOOKUP(B954, MachineCategory!B:B, MachineCategory!A:A, "", 0, 1)
</f>
        <v>d0bdb222-3522-4f39-8d12-d7f43d780892</v>
      </c>
      <c r="G954" s="74" t="str">
        <f t="array" ref="G954">XLOOKUP(C954, MachineCategory!B:B, MachineCategory!A:A, "", 0, 1)
</f>
        <v>73a2249c-24cf-4111-8ee2-573d97387f2c</v>
      </c>
      <c r="H954" s="6"/>
    </row>
    <row r="955">
      <c r="A955" s="73" t="s">
        <v>599</v>
      </c>
      <c r="B955" s="73">
        <v>8144.0</v>
      </c>
      <c r="C955" s="73">
        <v>8130.0</v>
      </c>
      <c r="D955" s="73">
        <v>8.0</v>
      </c>
      <c r="E955" s="73"/>
      <c r="F955" s="74" t="str">
        <f t="array" ref="F955">XLOOKUP(B955, MachineCategory!B:B, MachineCategory!A:A, "", 0, 1)
</f>
        <v>d0bdb222-3522-4f39-8d12-d7f43d780892</v>
      </c>
      <c r="G955" s="74" t="str">
        <f t="array" ref="G955">XLOOKUP(C955, MachineCategory!B:B, MachineCategory!A:A, "", 0, 1)
</f>
        <v>133e579b-1ad4-4de4-9bcb-9682d9529c0e</v>
      </c>
      <c r="H955" s="6"/>
    </row>
    <row r="956">
      <c r="A956" s="73" t="s">
        <v>599</v>
      </c>
      <c r="B956" s="73">
        <v>8144.0</v>
      </c>
      <c r="C956" s="73">
        <v>8131.0</v>
      </c>
      <c r="D956" s="73">
        <v>9.0</v>
      </c>
      <c r="E956" s="73"/>
      <c r="F956" s="74" t="str">
        <f t="array" ref="F956">XLOOKUP(B956, MachineCategory!B:B, MachineCategory!A:A, "", 0, 1)
</f>
        <v>d0bdb222-3522-4f39-8d12-d7f43d780892</v>
      </c>
      <c r="G956" s="74" t="str">
        <f t="array" ref="G956">XLOOKUP(C956, MachineCategory!B:B, MachineCategory!A:A, "", 0, 1)
</f>
        <v>ecaa807a-6da2-48c5-abaa-37e49b849d87</v>
      </c>
      <c r="H956" s="6"/>
    </row>
    <row r="957">
      <c r="A957" s="73" t="s">
        <v>599</v>
      </c>
      <c r="B957" s="73">
        <v>8144.0</v>
      </c>
      <c r="C957" s="73">
        <v>8139.0</v>
      </c>
      <c r="D957" s="73">
        <v>10.0</v>
      </c>
      <c r="E957" s="73"/>
      <c r="F957" s="74" t="str">
        <f t="array" ref="F957">XLOOKUP(B957, MachineCategory!B:B, MachineCategory!A:A, "", 0, 1)
</f>
        <v>d0bdb222-3522-4f39-8d12-d7f43d780892</v>
      </c>
      <c r="G957" s="74" t="str">
        <f t="array" ref="G957">XLOOKUP(C957, MachineCategory!B:B, MachineCategory!A:A, "", 0, 1)
</f>
        <v>ad4439bb-ad1e-4b8e-9331-4d4b84295fbd</v>
      </c>
      <c r="H957" s="6"/>
    </row>
    <row r="958">
      <c r="A958" s="73" t="s">
        <v>599</v>
      </c>
      <c r="B958" s="73">
        <v>8144.0</v>
      </c>
      <c r="C958" s="73">
        <v>8140.0</v>
      </c>
      <c r="D958" s="73">
        <v>11.0</v>
      </c>
      <c r="E958" s="73"/>
      <c r="F958" s="74" t="str">
        <f t="array" ref="F958">XLOOKUP(B958, MachineCategory!B:B, MachineCategory!A:A, "", 0, 1)
</f>
        <v>d0bdb222-3522-4f39-8d12-d7f43d780892</v>
      </c>
      <c r="G958" s="74" t="str">
        <f t="array" ref="G958">XLOOKUP(C958, MachineCategory!B:B, MachineCategory!A:A, "", 0, 1)
</f>
        <v>1812edc2-2c5c-4489-b185-9fe85dba1c6a</v>
      </c>
      <c r="H958" s="6"/>
    </row>
    <row r="959">
      <c r="A959" s="73" t="s">
        <v>599</v>
      </c>
      <c r="B959" s="73">
        <v>8144.0</v>
      </c>
      <c r="C959" s="73">
        <v>8141.0</v>
      </c>
      <c r="D959" s="73">
        <v>12.0</v>
      </c>
      <c r="E959" s="73"/>
      <c r="F959" s="74" t="str">
        <f t="array" ref="F959">XLOOKUP(B959, MachineCategory!B:B, MachineCategory!A:A, "", 0, 1)
</f>
        <v>d0bdb222-3522-4f39-8d12-d7f43d780892</v>
      </c>
      <c r="G959" s="74" t="str">
        <f t="array" ref="G959">XLOOKUP(C959, MachineCategory!B:B, MachineCategory!A:A, "", 0, 1)
</f>
        <v>7f156dad-2a83-4b3a-9b35-b8c7cf788c64</v>
      </c>
      <c r="H959" s="6"/>
    </row>
    <row r="960">
      <c r="A960" s="73" t="s">
        <v>599</v>
      </c>
      <c r="B960" s="73">
        <v>8144.0</v>
      </c>
      <c r="C960" s="73">
        <v>8132.0</v>
      </c>
      <c r="D960" s="73">
        <v>13.0</v>
      </c>
      <c r="E960" s="73"/>
      <c r="F960" s="74" t="str">
        <f t="array" ref="F960">XLOOKUP(B960, MachineCategory!B:B, MachineCategory!A:A, "", 0, 1)
</f>
        <v>d0bdb222-3522-4f39-8d12-d7f43d780892</v>
      </c>
      <c r="G960" s="74" t="str">
        <f t="array" ref="G960">XLOOKUP(C960, MachineCategory!B:B, MachineCategory!A:A, "", 0, 1)
</f>
        <v>83ed8ab4-5695-4031-b938-1ebde8650460</v>
      </c>
      <c r="H960" s="6"/>
    </row>
    <row r="961">
      <c r="A961" s="73" t="s">
        <v>599</v>
      </c>
      <c r="B961" s="73">
        <v>8144.0</v>
      </c>
      <c r="C961" s="73">
        <v>8133.0</v>
      </c>
      <c r="D961" s="73">
        <v>14.0</v>
      </c>
      <c r="E961" s="73"/>
      <c r="F961" s="74" t="str">
        <f t="array" ref="F961">XLOOKUP(B961, MachineCategory!B:B, MachineCategory!A:A, "", 0, 1)
</f>
        <v>d0bdb222-3522-4f39-8d12-d7f43d780892</v>
      </c>
      <c r="G961" s="74" t="str">
        <f t="array" ref="G961">XLOOKUP(C961, MachineCategory!B:B, MachineCategory!A:A, "", 0, 1)
</f>
        <v>acf49a83-7c76-4577-a2b6-18cdafd7291e</v>
      </c>
      <c r="H961" s="6"/>
    </row>
    <row r="962">
      <c r="A962" s="73" t="s">
        <v>599</v>
      </c>
      <c r="B962" s="73">
        <v>8144.0</v>
      </c>
      <c r="C962" s="73">
        <v>8134.0</v>
      </c>
      <c r="D962" s="73">
        <v>15.0</v>
      </c>
      <c r="E962" s="73"/>
      <c r="F962" s="74" t="str">
        <f t="array" ref="F962">XLOOKUP(B962, MachineCategory!B:B, MachineCategory!A:A, "", 0, 1)
</f>
        <v>d0bdb222-3522-4f39-8d12-d7f43d780892</v>
      </c>
      <c r="G962" s="74" t="str">
        <f t="array" ref="G962">XLOOKUP(C962, MachineCategory!B:B, MachineCategory!A:A, "", 0, 1)
</f>
        <v>1595fde3-5e55-476a-9599-eb372ddcdc21</v>
      </c>
      <c r="H962" s="6"/>
    </row>
    <row r="963">
      <c r="A963" s="73" t="s">
        <v>599</v>
      </c>
      <c r="B963" s="73">
        <v>8144.0</v>
      </c>
      <c r="C963" s="73">
        <v>8135.0</v>
      </c>
      <c r="D963" s="73">
        <v>16.0</v>
      </c>
      <c r="E963" s="73"/>
      <c r="F963" s="74" t="str">
        <f t="array" ref="F963">XLOOKUP(B963, MachineCategory!B:B, MachineCategory!A:A, "", 0, 1)
</f>
        <v>d0bdb222-3522-4f39-8d12-d7f43d780892</v>
      </c>
      <c r="G963" s="74" t="str">
        <f t="array" ref="G963">XLOOKUP(C963, MachineCategory!B:B, MachineCategory!A:A, "", 0, 1)
</f>
        <v>2013c109-9f88-49bb-a54b-7aa955d6537f</v>
      </c>
      <c r="H963" s="6"/>
    </row>
    <row r="964">
      <c r="A964" s="73" t="s">
        <v>599</v>
      </c>
      <c r="B964" s="73">
        <v>8144.0</v>
      </c>
      <c r="C964" s="73">
        <v>8124.0</v>
      </c>
      <c r="D964" s="73">
        <v>17.0</v>
      </c>
      <c r="E964" s="73"/>
      <c r="F964" s="74" t="str">
        <f t="array" ref="F964">XLOOKUP(B964, MachineCategory!B:B, MachineCategory!A:A, "", 0, 1)
</f>
        <v>d0bdb222-3522-4f39-8d12-d7f43d780892</v>
      </c>
      <c r="G964" s="74" t="str">
        <f t="array" ref="G964">XLOOKUP(C964, MachineCategory!B:B, MachineCategory!A:A, "", 0, 1)
</f>
        <v>a79703ca-8e39-4170-be14-7057cf692cbc</v>
      </c>
      <c r="H964" s="6"/>
    </row>
    <row r="965">
      <c r="A965" s="73" t="s">
        <v>599</v>
      </c>
      <c r="B965" s="73">
        <v>8144.0</v>
      </c>
      <c r="C965" s="73">
        <v>8125.0</v>
      </c>
      <c r="D965" s="73">
        <v>18.0</v>
      </c>
      <c r="E965" s="73"/>
      <c r="F965" s="74" t="str">
        <f t="array" ref="F965">XLOOKUP(B965, MachineCategory!B:B, MachineCategory!A:A, "", 0, 1)
</f>
        <v>d0bdb222-3522-4f39-8d12-d7f43d780892</v>
      </c>
      <c r="G965" s="74" t="str">
        <f t="array" ref="G965">XLOOKUP(C965, MachineCategory!B:B, MachineCategory!A:A, "", 0, 1)
</f>
        <v>75da7083-e514-4135-aec2-49595943c0b9</v>
      </c>
      <c r="H965" s="6"/>
    </row>
    <row r="966">
      <c r="A966" s="73" t="s">
        <v>599</v>
      </c>
      <c r="B966" s="73">
        <v>8144.0</v>
      </c>
      <c r="C966" s="73">
        <v>8126.0</v>
      </c>
      <c r="D966" s="73">
        <v>19.0</v>
      </c>
      <c r="E966" s="73"/>
      <c r="F966" s="74" t="str">
        <f t="array" ref="F966">XLOOKUP(B966, MachineCategory!B:B, MachineCategory!A:A, "", 0, 1)
</f>
        <v>d0bdb222-3522-4f39-8d12-d7f43d780892</v>
      </c>
      <c r="G966" s="74" t="str">
        <f t="array" ref="G966">XLOOKUP(C966, MachineCategory!B:B, MachineCategory!A:A, "", 0, 1)
</f>
        <v>b1934f8d-99cf-48d2-91a8-d15669c293e0</v>
      </c>
      <c r="H966" s="6"/>
    </row>
    <row r="967">
      <c r="A967" s="73" t="s">
        <v>599</v>
      </c>
      <c r="B967" s="73">
        <v>8144.0</v>
      </c>
      <c r="C967" s="73">
        <v>8127.0</v>
      </c>
      <c r="D967" s="73">
        <v>20.0</v>
      </c>
      <c r="E967" s="73"/>
      <c r="F967" s="74" t="str">
        <f t="array" ref="F967">XLOOKUP(B967, MachineCategory!B:B, MachineCategory!A:A, "", 0, 1)
</f>
        <v>d0bdb222-3522-4f39-8d12-d7f43d780892</v>
      </c>
      <c r="G967" s="74" t="str">
        <f t="array" ref="G967">XLOOKUP(C967, MachineCategory!B:B, MachineCategory!A:A, "", 0, 1)
</f>
        <v>9131e791-30aa-4293-b558-67d544342c12</v>
      </c>
      <c r="H967" s="6"/>
    </row>
    <row r="968">
      <c r="A968" s="73" t="s">
        <v>599</v>
      </c>
      <c r="B968" s="73">
        <v>8144.0</v>
      </c>
      <c r="C968" s="73">
        <v>8128.0</v>
      </c>
      <c r="D968" s="73">
        <v>21.0</v>
      </c>
      <c r="E968" s="73"/>
      <c r="F968" s="74" t="str">
        <f t="array" ref="F968">XLOOKUP(B968, MachineCategory!B:B, MachineCategory!A:A, "", 0, 1)
</f>
        <v>d0bdb222-3522-4f39-8d12-d7f43d780892</v>
      </c>
      <c r="G968" s="74" t="str">
        <f t="array" ref="G968">XLOOKUP(C968, MachineCategory!B:B, MachineCategory!A:A, "", 0, 1)
</f>
        <v>1c0b87d5-c90d-4cd3-b906-67ed8d416851</v>
      </c>
      <c r="H968" s="6"/>
    </row>
    <row r="969">
      <c r="A969" s="73" t="s">
        <v>599</v>
      </c>
      <c r="B969" s="73">
        <v>8144.0</v>
      </c>
      <c r="C969" s="73">
        <v>8129.0</v>
      </c>
      <c r="D969" s="73">
        <v>22.0</v>
      </c>
      <c r="E969" s="73"/>
      <c r="F969" s="74" t="str">
        <f t="array" ref="F969">XLOOKUP(B969, MachineCategory!B:B, MachineCategory!A:A, "", 0, 1)
</f>
        <v>d0bdb222-3522-4f39-8d12-d7f43d780892</v>
      </c>
      <c r="G969" s="74" t="str">
        <f t="array" ref="G969">XLOOKUP(C969, MachineCategory!B:B, MachineCategory!A:A, "", 0, 1)
</f>
        <v>04ec9f58-1e85-4435-bc2a-d935a860cf32</v>
      </c>
      <c r="H969" s="6"/>
    </row>
    <row r="970">
      <c r="A970" s="73" t="s">
        <v>599</v>
      </c>
      <c r="B970" s="73">
        <v>8145.0</v>
      </c>
      <c r="C970" s="73">
        <v>8144.0</v>
      </c>
      <c r="D970" s="73">
        <v>1.0</v>
      </c>
      <c r="E970" s="74" t="b">
        <v>1</v>
      </c>
      <c r="F970" s="74" t="str">
        <f t="array" ref="F970">XLOOKUP(B970, MachineCategory!B:B, MachineCategory!A:A, "", 0, 1)
</f>
        <v>791cd8e5-f67a-469b-aa9b-b60a1a1f5855</v>
      </c>
      <c r="G970" s="74" t="str">
        <f t="array" ref="G970">XLOOKUP(C970, MachineCategory!B:B, MachineCategory!A:A, "", 0, 1)
</f>
        <v>d0bdb222-3522-4f39-8d12-d7f43d780892</v>
      </c>
      <c r="H970" s="6"/>
    </row>
    <row r="971">
      <c r="A971" s="73" t="s">
        <v>599</v>
      </c>
      <c r="B971" s="73">
        <v>8145.0</v>
      </c>
      <c r="C971" s="73">
        <v>8146.0</v>
      </c>
      <c r="D971" s="73">
        <v>2.0</v>
      </c>
      <c r="E971" s="73"/>
      <c r="F971" s="74" t="str">
        <f t="array" ref="F971">XLOOKUP(B971, MachineCategory!B:B, MachineCategory!A:A, "", 0, 1)
</f>
        <v>791cd8e5-f67a-469b-aa9b-b60a1a1f5855</v>
      </c>
      <c r="G971" s="74" t="str">
        <f t="array" ref="G971">XLOOKUP(C971, MachineCategory!B:B, MachineCategory!A:A, "", 0, 1)
</f>
        <v>b527c05d-0ee4-4c70-b4fe-f0664ab1e56a</v>
      </c>
      <c r="H971" s="6"/>
    </row>
    <row r="972">
      <c r="A972" s="73" t="s">
        <v>599</v>
      </c>
      <c r="B972" s="73">
        <v>8145.0</v>
      </c>
      <c r="C972" s="73">
        <v>8136.0</v>
      </c>
      <c r="D972" s="73">
        <v>3.0</v>
      </c>
      <c r="E972" s="73"/>
      <c r="F972" s="74" t="str">
        <f t="array" ref="F972">XLOOKUP(B972, MachineCategory!B:B, MachineCategory!A:A, "", 0, 1)
</f>
        <v>791cd8e5-f67a-469b-aa9b-b60a1a1f5855</v>
      </c>
      <c r="G972" s="74" t="str">
        <f t="array" ref="G972">XLOOKUP(C972, MachineCategory!B:B, MachineCategory!A:A, "", 0, 1)
</f>
        <v>a902cb9a-de5c-4c29-b46f-a1f84b844d43</v>
      </c>
      <c r="H972" s="6"/>
    </row>
    <row r="973">
      <c r="A973" s="73" t="s">
        <v>599</v>
      </c>
      <c r="B973" s="73">
        <v>8145.0</v>
      </c>
      <c r="C973" s="73">
        <v>8137.0</v>
      </c>
      <c r="D973" s="73">
        <v>4.0</v>
      </c>
      <c r="E973" s="73"/>
      <c r="F973" s="74" t="str">
        <f t="array" ref="F973">XLOOKUP(B973, MachineCategory!B:B, MachineCategory!A:A, "", 0, 1)
</f>
        <v>791cd8e5-f67a-469b-aa9b-b60a1a1f5855</v>
      </c>
      <c r="G973" s="74" t="str">
        <f t="array" ref="G973">XLOOKUP(C973, MachineCategory!B:B, MachineCategory!A:A, "", 0, 1)
</f>
        <v>9ad9d415-1201-4d9d-b34a-3bf5e192fe37</v>
      </c>
      <c r="H973" s="6"/>
    </row>
    <row r="974">
      <c r="A974" s="73" t="s">
        <v>599</v>
      </c>
      <c r="B974" s="73">
        <v>8145.0</v>
      </c>
      <c r="C974" s="73">
        <v>8138.0</v>
      </c>
      <c r="D974" s="73">
        <v>5.0</v>
      </c>
      <c r="E974" s="73"/>
      <c r="F974" s="74" t="str">
        <f t="array" ref="F974">XLOOKUP(B974, MachineCategory!B:B, MachineCategory!A:A, "", 0, 1)
</f>
        <v>791cd8e5-f67a-469b-aa9b-b60a1a1f5855</v>
      </c>
      <c r="G974" s="74" t="str">
        <f t="array" ref="G974">XLOOKUP(C974, MachineCategory!B:B, MachineCategory!A:A, "", 0, 1)
</f>
        <v>4df94c25-b269-45f7-89d1-c581919f2db9</v>
      </c>
      <c r="H974" s="6"/>
    </row>
    <row r="975">
      <c r="A975" s="73" t="s">
        <v>599</v>
      </c>
      <c r="B975" s="73">
        <v>8145.0</v>
      </c>
      <c r="C975" s="73">
        <v>8139.0</v>
      </c>
      <c r="D975" s="73">
        <v>6.0</v>
      </c>
      <c r="E975" s="73"/>
      <c r="F975" s="74" t="str">
        <f t="array" ref="F975">XLOOKUP(B975, MachineCategory!B:B, MachineCategory!A:A, "", 0, 1)
</f>
        <v>791cd8e5-f67a-469b-aa9b-b60a1a1f5855</v>
      </c>
      <c r="G975" s="74" t="str">
        <f t="array" ref="G975">XLOOKUP(C975, MachineCategory!B:B, MachineCategory!A:A, "", 0, 1)
</f>
        <v>ad4439bb-ad1e-4b8e-9331-4d4b84295fbd</v>
      </c>
      <c r="H975" s="6"/>
    </row>
    <row r="976">
      <c r="A976" s="73" t="s">
        <v>599</v>
      </c>
      <c r="B976" s="73">
        <v>8145.0</v>
      </c>
      <c r="C976" s="73">
        <v>8140.0</v>
      </c>
      <c r="D976" s="73">
        <v>7.0</v>
      </c>
      <c r="E976" s="73"/>
      <c r="F976" s="74" t="str">
        <f t="array" ref="F976">XLOOKUP(B976, MachineCategory!B:B, MachineCategory!A:A, "", 0, 1)
</f>
        <v>791cd8e5-f67a-469b-aa9b-b60a1a1f5855</v>
      </c>
      <c r="G976" s="74" t="str">
        <f t="array" ref="G976">XLOOKUP(C976, MachineCategory!B:B, MachineCategory!A:A, "", 0, 1)
</f>
        <v>1812edc2-2c5c-4489-b185-9fe85dba1c6a</v>
      </c>
      <c r="H976" s="6"/>
    </row>
    <row r="977">
      <c r="A977" s="73" t="s">
        <v>599</v>
      </c>
      <c r="B977" s="73">
        <v>8145.0</v>
      </c>
      <c r="C977" s="73">
        <v>8141.0</v>
      </c>
      <c r="D977" s="73">
        <v>8.0</v>
      </c>
      <c r="E977" s="73"/>
      <c r="F977" s="74" t="str">
        <f t="array" ref="F977">XLOOKUP(B977, MachineCategory!B:B, MachineCategory!A:A, "", 0, 1)
</f>
        <v>791cd8e5-f67a-469b-aa9b-b60a1a1f5855</v>
      </c>
      <c r="G977" s="74" t="str">
        <f t="array" ref="G977">XLOOKUP(C977, MachineCategory!B:B, MachineCategory!A:A, "", 0, 1)
</f>
        <v>7f156dad-2a83-4b3a-9b35-b8c7cf788c64</v>
      </c>
      <c r="H977" s="6"/>
    </row>
    <row r="978">
      <c r="A978" s="73" t="s">
        <v>599</v>
      </c>
      <c r="B978" s="73">
        <v>8145.0</v>
      </c>
      <c r="C978" s="73">
        <v>8142.0</v>
      </c>
      <c r="D978" s="73">
        <v>9.0</v>
      </c>
      <c r="E978" s="73"/>
      <c r="F978" s="74" t="str">
        <f t="array" ref="F978">XLOOKUP(B978, MachineCategory!B:B, MachineCategory!A:A, "", 0, 1)
</f>
        <v>791cd8e5-f67a-469b-aa9b-b60a1a1f5855</v>
      </c>
      <c r="G978" s="74" t="str">
        <f t="array" ref="G978">XLOOKUP(C978, MachineCategory!B:B, MachineCategory!A:A, "", 0, 1)
</f>
        <v>73a2249c-24cf-4111-8ee2-573d97387f2c</v>
      </c>
      <c r="H978" s="6"/>
    </row>
    <row r="979">
      <c r="A979" s="73" t="s">
        <v>599</v>
      </c>
      <c r="B979" s="73">
        <v>8145.0</v>
      </c>
      <c r="C979" s="73">
        <v>8143.0</v>
      </c>
      <c r="D979" s="73">
        <v>10.0</v>
      </c>
      <c r="E979" s="73"/>
      <c r="F979" s="74" t="str">
        <f t="array" ref="F979">XLOOKUP(B979, MachineCategory!B:B, MachineCategory!A:A, "", 0, 1)
</f>
        <v>791cd8e5-f67a-469b-aa9b-b60a1a1f5855</v>
      </c>
      <c r="G979" s="74" t="str">
        <f t="array" ref="G979">XLOOKUP(C979, MachineCategory!B:B, MachineCategory!A:A, "", 0, 1)
</f>
        <v>40f7d539-2e7f-4dbd-9a3f-05bb164f8067</v>
      </c>
      <c r="H979" s="6"/>
    </row>
    <row r="980">
      <c r="A980" s="73" t="s">
        <v>599</v>
      </c>
      <c r="B980" s="73">
        <v>8145.0</v>
      </c>
      <c r="C980" s="73">
        <v>8131.0</v>
      </c>
      <c r="D980" s="73">
        <v>11.0</v>
      </c>
      <c r="E980" s="73"/>
      <c r="F980" s="74" t="str">
        <f t="array" ref="F980">XLOOKUP(B980, MachineCategory!B:B, MachineCategory!A:A, "", 0, 1)
</f>
        <v>791cd8e5-f67a-469b-aa9b-b60a1a1f5855</v>
      </c>
      <c r="G980" s="74" t="str">
        <f t="array" ref="G980">XLOOKUP(C980, MachineCategory!B:B, MachineCategory!A:A, "", 0, 1)
</f>
        <v>ecaa807a-6da2-48c5-abaa-37e49b849d87</v>
      </c>
      <c r="H980" s="6"/>
    </row>
    <row r="981">
      <c r="A981" s="73" t="s">
        <v>599</v>
      </c>
      <c r="B981" s="73">
        <v>8145.0</v>
      </c>
      <c r="C981" s="73">
        <v>8130.0</v>
      </c>
      <c r="D981" s="73">
        <v>12.0</v>
      </c>
      <c r="E981" s="73"/>
      <c r="F981" s="74" t="str">
        <f t="array" ref="F981">XLOOKUP(B981, MachineCategory!B:B, MachineCategory!A:A, "", 0, 1)
</f>
        <v>791cd8e5-f67a-469b-aa9b-b60a1a1f5855</v>
      </c>
      <c r="G981" s="74" t="str">
        <f t="array" ref="G981">XLOOKUP(C981, MachineCategory!B:B, MachineCategory!A:A, "", 0, 1)
</f>
        <v>133e579b-1ad4-4de4-9bcb-9682d9529c0e</v>
      </c>
      <c r="H981" s="6"/>
    </row>
    <row r="982">
      <c r="A982" s="73" t="s">
        <v>599</v>
      </c>
      <c r="B982" s="73">
        <v>8145.0</v>
      </c>
      <c r="C982" s="73">
        <v>8132.0</v>
      </c>
      <c r="D982" s="73">
        <v>13.0</v>
      </c>
      <c r="E982" s="73"/>
      <c r="F982" s="74" t="str">
        <f t="array" ref="F982">XLOOKUP(B982, MachineCategory!B:B, MachineCategory!A:A, "", 0, 1)
</f>
        <v>791cd8e5-f67a-469b-aa9b-b60a1a1f5855</v>
      </c>
      <c r="G982" s="74" t="str">
        <f t="array" ref="G982">XLOOKUP(C982, MachineCategory!B:B, MachineCategory!A:A, "", 0, 1)
</f>
        <v>83ed8ab4-5695-4031-b938-1ebde8650460</v>
      </c>
      <c r="H982" s="6"/>
    </row>
    <row r="983">
      <c r="A983" s="73" t="s">
        <v>599</v>
      </c>
      <c r="B983" s="73">
        <v>8145.0</v>
      </c>
      <c r="C983" s="73">
        <v>8133.0</v>
      </c>
      <c r="D983" s="73">
        <v>14.0</v>
      </c>
      <c r="E983" s="73"/>
      <c r="F983" s="74" t="str">
        <f t="array" ref="F983">XLOOKUP(B983, MachineCategory!B:B, MachineCategory!A:A, "", 0, 1)
</f>
        <v>791cd8e5-f67a-469b-aa9b-b60a1a1f5855</v>
      </c>
      <c r="G983" s="74" t="str">
        <f t="array" ref="G983">XLOOKUP(C983, MachineCategory!B:B, MachineCategory!A:A, "", 0, 1)
</f>
        <v>acf49a83-7c76-4577-a2b6-18cdafd7291e</v>
      </c>
      <c r="H983" s="6"/>
    </row>
    <row r="984">
      <c r="A984" s="73" t="s">
        <v>599</v>
      </c>
      <c r="B984" s="73">
        <v>8145.0</v>
      </c>
      <c r="C984" s="73">
        <v>8134.0</v>
      </c>
      <c r="D984" s="73">
        <v>15.0</v>
      </c>
      <c r="E984" s="73"/>
      <c r="F984" s="74" t="str">
        <f t="array" ref="F984">XLOOKUP(B984, MachineCategory!B:B, MachineCategory!A:A, "", 0, 1)
</f>
        <v>791cd8e5-f67a-469b-aa9b-b60a1a1f5855</v>
      </c>
      <c r="G984" s="74" t="str">
        <f t="array" ref="G984">XLOOKUP(C984, MachineCategory!B:B, MachineCategory!A:A, "", 0, 1)
</f>
        <v>1595fde3-5e55-476a-9599-eb372ddcdc21</v>
      </c>
      <c r="H984" s="6"/>
    </row>
    <row r="985">
      <c r="A985" s="73" t="s">
        <v>599</v>
      </c>
      <c r="B985" s="73">
        <v>8145.0</v>
      </c>
      <c r="C985" s="73">
        <v>8135.0</v>
      </c>
      <c r="D985" s="73">
        <v>16.0</v>
      </c>
      <c r="E985" s="73"/>
      <c r="F985" s="74" t="str">
        <f t="array" ref="F985">XLOOKUP(B985, MachineCategory!B:B, MachineCategory!A:A, "", 0, 1)
</f>
        <v>791cd8e5-f67a-469b-aa9b-b60a1a1f5855</v>
      </c>
      <c r="G985" s="74" t="str">
        <f t="array" ref="G985">XLOOKUP(C985, MachineCategory!B:B, MachineCategory!A:A, "", 0, 1)
</f>
        <v>2013c109-9f88-49bb-a54b-7aa955d6537f</v>
      </c>
      <c r="H985" s="6"/>
    </row>
    <row r="986">
      <c r="A986" s="73" t="s">
        <v>599</v>
      </c>
      <c r="B986" s="73">
        <v>8145.0</v>
      </c>
      <c r="C986" s="73">
        <v>8124.0</v>
      </c>
      <c r="D986" s="73">
        <v>17.0</v>
      </c>
      <c r="E986" s="73"/>
      <c r="F986" s="74" t="str">
        <f t="array" ref="F986">XLOOKUP(B986, MachineCategory!B:B, MachineCategory!A:A, "", 0, 1)
</f>
        <v>791cd8e5-f67a-469b-aa9b-b60a1a1f5855</v>
      </c>
      <c r="G986" s="74" t="str">
        <f t="array" ref="G986">XLOOKUP(C986, MachineCategory!B:B, MachineCategory!A:A, "", 0, 1)
</f>
        <v>a79703ca-8e39-4170-be14-7057cf692cbc</v>
      </c>
      <c r="H986" s="6"/>
    </row>
    <row r="987">
      <c r="A987" s="73" t="s">
        <v>599</v>
      </c>
      <c r="B987" s="73">
        <v>8145.0</v>
      </c>
      <c r="C987" s="73">
        <v>8125.0</v>
      </c>
      <c r="D987" s="73">
        <v>18.0</v>
      </c>
      <c r="E987" s="73"/>
      <c r="F987" s="74" t="str">
        <f t="array" ref="F987">XLOOKUP(B987, MachineCategory!B:B, MachineCategory!A:A, "", 0, 1)
</f>
        <v>791cd8e5-f67a-469b-aa9b-b60a1a1f5855</v>
      </c>
      <c r="G987" s="74" t="str">
        <f t="array" ref="G987">XLOOKUP(C987, MachineCategory!B:B, MachineCategory!A:A, "", 0, 1)
</f>
        <v>75da7083-e514-4135-aec2-49595943c0b9</v>
      </c>
      <c r="H987" s="6"/>
    </row>
    <row r="988">
      <c r="A988" s="73" t="s">
        <v>599</v>
      </c>
      <c r="B988" s="73">
        <v>8145.0</v>
      </c>
      <c r="C988" s="73">
        <v>8126.0</v>
      </c>
      <c r="D988" s="73">
        <v>19.0</v>
      </c>
      <c r="E988" s="73"/>
      <c r="F988" s="74" t="str">
        <f t="array" ref="F988">XLOOKUP(B988, MachineCategory!B:B, MachineCategory!A:A, "", 0, 1)
</f>
        <v>791cd8e5-f67a-469b-aa9b-b60a1a1f5855</v>
      </c>
      <c r="G988" s="74" t="str">
        <f t="array" ref="G988">XLOOKUP(C988, MachineCategory!B:B, MachineCategory!A:A, "", 0, 1)
</f>
        <v>b1934f8d-99cf-48d2-91a8-d15669c293e0</v>
      </c>
      <c r="H988" s="6"/>
    </row>
    <row r="989">
      <c r="A989" s="73" t="s">
        <v>599</v>
      </c>
      <c r="B989" s="73">
        <v>8145.0</v>
      </c>
      <c r="C989" s="73">
        <v>8127.0</v>
      </c>
      <c r="D989" s="73">
        <v>20.0</v>
      </c>
      <c r="E989" s="73"/>
      <c r="F989" s="74" t="str">
        <f t="array" ref="F989">XLOOKUP(B989, MachineCategory!B:B, MachineCategory!A:A, "", 0, 1)
</f>
        <v>791cd8e5-f67a-469b-aa9b-b60a1a1f5855</v>
      </c>
      <c r="G989" s="74" t="str">
        <f t="array" ref="G989">XLOOKUP(C989, MachineCategory!B:B, MachineCategory!A:A, "", 0, 1)
</f>
        <v>9131e791-30aa-4293-b558-67d544342c12</v>
      </c>
      <c r="H989" s="6"/>
    </row>
    <row r="990">
      <c r="A990" s="73" t="s">
        <v>599</v>
      </c>
      <c r="B990" s="73">
        <v>8145.0</v>
      </c>
      <c r="C990" s="73">
        <v>8128.0</v>
      </c>
      <c r="D990" s="73">
        <v>21.0</v>
      </c>
      <c r="E990" s="73"/>
      <c r="F990" s="74" t="str">
        <f t="array" ref="F990">XLOOKUP(B990, MachineCategory!B:B, MachineCategory!A:A, "", 0, 1)
</f>
        <v>791cd8e5-f67a-469b-aa9b-b60a1a1f5855</v>
      </c>
      <c r="G990" s="74" t="str">
        <f t="array" ref="G990">XLOOKUP(C990, MachineCategory!B:B, MachineCategory!A:A, "", 0, 1)
</f>
        <v>1c0b87d5-c90d-4cd3-b906-67ed8d416851</v>
      </c>
      <c r="H990" s="6"/>
    </row>
    <row r="991">
      <c r="A991" s="73" t="s">
        <v>599</v>
      </c>
      <c r="B991" s="73">
        <v>8145.0</v>
      </c>
      <c r="C991" s="73">
        <v>8129.0</v>
      </c>
      <c r="D991" s="73">
        <v>22.0</v>
      </c>
      <c r="E991" s="73"/>
      <c r="F991" s="74" t="str">
        <f t="array" ref="F991">XLOOKUP(B991, MachineCategory!B:B, MachineCategory!A:A, "", 0, 1)
</f>
        <v>791cd8e5-f67a-469b-aa9b-b60a1a1f5855</v>
      </c>
      <c r="G991" s="74" t="str">
        <f t="array" ref="G991">XLOOKUP(C991, MachineCategory!B:B, MachineCategory!A:A, "", 0, 1)
</f>
        <v>04ec9f58-1e85-4435-bc2a-d935a860cf32</v>
      </c>
      <c r="H991" s="6"/>
    </row>
    <row r="992">
      <c r="A992" s="73" t="s">
        <v>599</v>
      </c>
      <c r="B992" s="73">
        <v>8146.0</v>
      </c>
      <c r="C992" s="73">
        <v>8145.0</v>
      </c>
      <c r="D992" s="73">
        <v>1.0</v>
      </c>
      <c r="E992" s="74" t="b">
        <v>1</v>
      </c>
      <c r="F992" s="74" t="str">
        <f t="array" ref="F992">XLOOKUP(B992, MachineCategory!B:B, MachineCategory!A:A, "", 0, 1)
</f>
        <v>b527c05d-0ee4-4c70-b4fe-f0664ab1e56a</v>
      </c>
      <c r="G992" s="74" t="str">
        <f t="array" ref="G992">XLOOKUP(C992, MachineCategory!B:B, MachineCategory!A:A, "", 0, 1)
</f>
        <v>791cd8e5-f67a-469b-aa9b-b60a1a1f5855</v>
      </c>
      <c r="H992" s="6"/>
    </row>
    <row r="993">
      <c r="A993" s="73" t="s">
        <v>599</v>
      </c>
      <c r="B993" s="73">
        <v>8146.0</v>
      </c>
      <c r="C993" s="73">
        <v>8144.0</v>
      </c>
      <c r="D993" s="73">
        <v>2.0</v>
      </c>
      <c r="E993" s="73"/>
      <c r="F993" s="74" t="str">
        <f t="array" ref="F993">XLOOKUP(B993, MachineCategory!B:B, MachineCategory!A:A, "", 0, 1)
</f>
        <v>b527c05d-0ee4-4c70-b4fe-f0664ab1e56a</v>
      </c>
      <c r="G993" s="74" t="str">
        <f t="array" ref="G993">XLOOKUP(C993, MachineCategory!B:B, MachineCategory!A:A, "", 0, 1)
</f>
        <v>d0bdb222-3522-4f39-8d12-d7f43d780892</v>
      </c>
      <c r="H993" s="6"/>
    </row>
    <row r="994">
      <c r="A994" s="73" t="s">
        <v>599</v>
      </c>
      <c r="B994" s="73">
        <v>8146.0</v>
      </c>
      <c r="C994" s="73">
        <v>8138.0</v>
      </c>
      <c r="D994" s="73">
        <v>3.0</v>
      </c>
      <c r="E994" s="73"/>
      <c r="F994" s="74" t="str">
        <f t="array" ref="F994">XLOOKUP(B994, MachineCategory!B:B, MachineCategory!A:A, "", 0, 1)
</f>
        <v>b527c05d-0ee4-4c70-b4fe-f0664ab1e56a</v>
      </c>
      <c r="G994" s="74" t="str">
        <f t="array" ref="G994">XLOOKUP(C994, MachineCategory!B:B, MachineCategory!A:A, "", 0, 1)
</f>
        <v>4df94c25-b269-45f7-89d1-c581919f2db9</v>
      </c>
      <c r="H994" s="6"/>
    </row>
    <row r="995">
      <c r="A995" s="73" t="s">
        <v>599</v>
      </c>
      <c r="B995" s="73">
        <v>8146.0</v>
      </c>
      <c r="C995" s="73">
        <v>8136.0</v>
      </c>
      <c r="D995" s="73">
        <v>4.0</v>
      </c>
      <c r="E995" s="73"/>
      <c r="F995" s="74" t="str">
        <f t="array" ref="F995">XLOOKUP(B995, MachineCategory!B:B, MachineCategory!A:A, "", 0, 1)
</f>
        <v>b527c05d-0ee4-4c70-b4fe-f0664ab1e56a</v>
      </c>
      <c r="G995" s="74" t="str">
        <f t="array" ref="G995">XLOOKUP(C995, MachineCategory!B:B, MachineCategory!A:A, "", 0, 1)
</f>
        <v>a902cb9a-de5c-4c29-b46f-a1f84b844d43</v>
      </c>
      <c r="H995" s="6"/>
    </row>
    <row r="996">
      <c r="A996" s="73" t="s">
        <v>599</v>
      </c>
      <c r="B996" s="73">
        <v>8146.0</v>
      </c>
      <c r="C996" s="73">
        <v>8139.0</v>
      </c>
      <c r="D996" s="73">
        <v>4.0</v>
      </c>
      <c r="E996" s="73"/>
      <c r="F996" s="74" t="str">
        <f t="array" ref="F996">XLOOKUP(B996, MachineCategory!B:B, MachineCategory!A:A, "", 0, 1)
</f>
        <v>b527c05d-0ee4-4c70-b4fe-f0664ab1e56a</v>
      </c>
      <c r="G996" s="74" t="str">
        <f t="array" ref="G996">XLOOKUP(C996, MachineCategory!B:B, MachineCategory!A:A, "", 0, 1)
</f>
        <v>ad4439bb-ad1e-4b8e-9331-4d4b84295fbd</v>
      </c>
      <c r="H996" s="6"/>
    </row>
    <row r="997">
      <c r="A997" s="73" t="s">
        <v>599</v>
      </c>
      <c r="B997" s="73">
        <v>8146.0</v>
      </c>
      <c r="C997" s="73">
        <v>8137.0</v>
      </c>
      <c r="D997" s="73">
        <v>5.0</v>
      </c>
      <c r="E997" s="73"/>
      <c r="F997" s="74" t="str">
        <f t="array" ref="F997">XLOOKUP(B997, MachineCategory!B:B, MachineCategory!A:A, "", 0, 1)
</f>
        <v>b527c05d-0ee4-4c70-b4fe-f0664ab1e56a</v>
      </c>
      <c r="G997" s="74" t="str">
        <f t="array" ref="G997">XLOOKUP(C997, MachineCategory!B:B, MachineCategory!A:A, "", 0, 1)
</f>
        <v>9ad9d415-1201-4d9d-b34a-3bf5e192fe37</v>
      </c>
      <c r="H997" s="6"/>
    </row>
    <row r="998">
      <c r="A998" s="73" t="s">
        <v>599</v>
      </c>
      <c r="B998" s="73">
        <v>8146.0</v>
      </c>
      <c r="C998" s="73">
        <v>8140.0</v>
      </c>
      <c r="D998" s="73">
        <v>7.0</v>
      </c>
      <c r="E998" s="73"/>
      <c r="F998" s="74" t="str">
        <f t="array" ref="F998">XLOOKUP(B998, MachineCategory!B:B, MachineCategory!A:A, "", 0, 1)
</f>
        <v>b527c05d-0ee4-4c70-b4fe-f0664ab1e56a</v>
      </c>
      <c r="G998" s="74" t="str">
        <f t="array" ref="G998">XLOOKUP(C998, MachineCategory!B:B, MachineCategory!A:A, "", 0, 1)
</f>
        <v>1812edc2-2c5c-4489-b185-9fe85dba1c6a</v>
      </c>
      <c r="H998" s="6"/>
    </row>
    <row r="999">
      <c r="A999" s="73" t="s">
        <v>599</v>
      </c>
      <c r="B999" s="73">
        <v>8146.0</v>
      </c>
      <c r="C999" s="73">
        <v>8141.0</v>
      </c>
      <c r="D999" s="73">
        <v>7.0</v>
      </c>
      <c r="E999" s="73"/>
      <c r="F999" s="74" t="str">
        <f t="array" ref="F999">XLOOKUP(B999, MachineCategory!B:B, MachineCategory!A:A, "", 0, 1)
</f>
        <v>b527c05d-0ee4-4c70-b4fe-f0664ab1e56a</v>
      </c>
      <c r="G999" s="74" t="str">
        <f t="array" ref="G999">XLOOKUP(C999, MachineCategory!B:B, MachineCategory!A:A, "", 0, 1)
</f>
        <v>7f156dad-2a83-4b3a-9b35-b8c7cf788c64</v>
      </c>
      <c r="H999" s="6"/>
    </row>
    <row r="1000">
      <c r="A1000" s="73" t="s">
        <v>599</v>
      </c>
      <c r="B1000" s="73">
        <v>8146.0</v>
      </c>
      <c r="C1000" s="73">
        <v>8143.0</v>
      </c>
      <c r="D1000" s="73">
        <v>9.0</v>
      </c>
      <c r="E1000" s="73"/>
      <c r="F1000" s="74" t="str">
        <f t="array" ref="F1000">XLOOKUP(B1000, MachineCategory!B:B, MachineCategory!A:A, "", 0, 1)
</f>
        <v>b527c05d-0ee4-4c70-b4fe-f0664ab1e56a</v>
      </c>
      <c r="G1000" s="74" t="str">
        <f t="array" ref="G1000">XLOOKUP(C1000, MachineCategory!B:B, MachineCategory!A:A, "", 0, 1)
</f>
        <v>40f7d539-2e7f-4dbd-9a3f-05bb164f8067</v>
      </c>
      <c r="H1000" s="6"/>
    </row>
    <row r="1001">
      <c r="A1001" s="73" t="s">
        <v>599</v>
      </c>
      <c r="B1001" s="73">
        <v>8146.0</v>
      </c>
      <c r="C1001" s="73">
        <v>8142.0</v>
      </c>
      <c r="D1001" s="73">
        <v>10.0</v>
      </c>
      <c r="E1001" s="73"/>
      <c r="F1001" s="74" t="str">
        <f t="array" ref="F1001">XLOOKUP(B1001, MachineCategory!B:B, MachineCategory!A:A, "", 0, 1)
</f>
        <v>b527c05d-0ee4-4c70-b4fe-f0664ab1e56a</v>
      </c>
      <c r="G1001" s="74" t="str">
        <f t="array" ref="G1001">XLOOKUP(C1001, MachineCategory!B:B, MachineCategory!A:A, "", 0, 1)
</f>
        <v>73a2249c-24cf-4111-8ee2-573d97387f2c</v>
      </c>
      <c r="H1001" s="6"/>
    </row>
    <row r="1002">
      <c r="A1002" s="73" t="s">
        <v>599</v>
      </c>
      <c r="B1002" s="73">
        <v>8146.0</v>
      </c>
      <c r="C1002" s="73">
        <v>8132.0</v>
      </c>
      <c r="D1002" s="73">
        <v>11.0</v>
      </c>
      <c r="E1002" s="73"/>
      <c r="F1002" s="74" t="str">
        <f t="array" ref="F1002">XLOOKUP(B1002, MachineCategory!B:B, MachineCategory!A:A, "", 0, 1)
</f>
        <v>b527c05d-0ee4-4c70-b4fe-f0664ab1e56a</v>
      </c>
      <c r="G1002" s="74" t="str">
        <f t="array" ref="G1002">XLOOKUP(C1002, MachineCategory!B:B, MachineCategory!A:A, "", 0, 1)
</f>
        <v>83ed8ab4-5695-4031-b938-1ebde8650460</v>
      </c>
      <c r="H1002" s="6"/>
    </row>
    <row r="1003">
      <c r="A1003" s="73" t="s">
        <v>599</v>
      </c>
      <c r="B1003" s="73">
        <v>8146.0</v>
      </c>
      <c r="C1003" s="73">
        <v>8131.0</v>
      </c>
      <c r="D1003" s="73">
        <v>12.0</v>
      </c>
      <c r="E1003" s="73"/>
      <c r="F1003" s="74" t="str">
        <f t="array" ref="F1003">XLOOKUP(B1003, MachineCategory!B:B, MachineCategory!A:A, "", 0, 1)
</f>
        <v>b527c05d-0ee4-4c70-b4fe-f0664ab1e56a</v>
      </c>
      <c r="G1003" s="74" t="str">
        <f t="array" ref="G1003">XLOOKUP(C1003, MachineCategory!B:B, MachineCategory!A:A, "", 0, 1)
</f>
        <v>ecaa807a-6da2-48c5-abaa-37e49b849d87</v>
      </c>
      <c r="H1003" s="6"/>
    </row>
    <row r="1004">
      <c r="A1004" s="73" t="s">
        <v>599</v>
      </c>
      <c r="B1004" s="73">
        <v>8146.0</v>
      </c>
      <c r="C1004" s="73">
        <v>8130.0</v>
      </c>
      <c r="D1004" s="73">
        <v>13.0</v>
      </c>
      <c r="E1004" s="73"/>
      <c r="F1004" s="74" t="str">
        <f t="array" ref="F1004">XLOOKUP(B1004, MachineCategory!B:B, MachineCategory!A:A, "", 0, 1)
</f>
        <v>b527c05d-0ee4-4c70-b4fe-f0664ab1e56a</v>
      </c>
      <c r="G1004" s="74" t="str">
        <f t="array" ref="G1004">XLOOKUP(C1004, MachineCategory!B:B, MachineCategory!A:A, "", 0, 1)
</f>
        <v>133e579b-1ad4-4de4-9bcb-9682d9529c0e</v>
      </c>
      <c r="H1004" s="6"/>
    </row>
    <row r="1005">
      <c r="A1005" s="73" t="s">
        <v>599</v>
      </c>
      <c r="B1005" s="73">
        <v>8146.0</v>
      </c>
      <c r="C1005" s="73">
        <v>8133.0</v>
      </c>
      <c r="D1005" s="73">
        <v>14.0</v>
      </c>
      <c r="E1005" s="73"/>
      <c r="F1005" s="74" t="str">
        <f t="array" ref="F1005">XLOOKUP(B1005, MachineCategory!B:B, MachineCategory!A:A, "", 0, 1)
</f>
        <v>b527c05d-0ee4-4c70-b4fe-f0664ab1e56a</v>
      </c>
      <c r="G1005" s="74" t="str">
        <f t="array" ref="G1005">XLOOKUP(C1005, MachineCategory!B:B, MachineCategory!A:A, "", 0, 1)
</f>
        <v>acf49a83-7c76-4577-a2b6-18cdafd7291e</v>
      </c>
      <c r="H1005" s="6"/>
    </row>
    <row r="1006">
      <c r="A1006" s="73" t="s">
        <v>599</v>
      </c>
      <c r="B1006" s="73">
        <v>8146.0</v>
      </c>
      <c r="C1006" s="73">
        <v>8134.0</v>
      </c>
      <c r="D1006" s="73">
        <v>15.0</v>
      </c>
      <c r="E1006" s="73"/>
      <c r="F1006" s="74" t="str">
        <f t="array" ref="F1006">XLOOKUP(B1006, MachineCategory!B:B, MachineCategory!A:A, "", 0, 1)
</f>
        <v>b527c05d-0ee4-4c70-b4fe-f0664ab1e56a</v>
      </c>
      <c r="G1006" s="74" t="str">
        <f t="array" ref="G1006">XLOOKUP(C1006, MachineCategory!B:B, MachineCategory!A:A, "", 0, 1)
</f>
        <v>1595fde3-5e55-476a-9599-eb372ddcdc21</v>
      </c>
      <c r="H1006" s="6"/>
    </row>
    <row r="1007">
      <c r="A1007" s="73" t="s">
        <v>599</v>
      </c>
      <c r="B1007" s="73">
        <v>8146.0</v>
      </c>
      <c r="C1007" s="73">
        <v>8135.0</v>
      </c>
      <c r="D1007" s="73">
        <v>16.0</v>
      </c>
      <c r="E1007" s="73"/>
      <c r="F1007" s="74" t="str">
        <f t="array" ref="F1007">XLOOKUP(B1007, MachineCategory!B:B, MachineCategory!A:A, "", 0, 1)
</f>
        <v>b527c05d-0ee4-4c70-b4fe-f0664ab1e56a</v>
      </c>
      <c r="G1007" s="74" t="str">
        <f t="array" ref="G1007">XLOOKUP(C1007, MachineCategory!B:B, MachineCategory!A:A, "", 0, 1)
</f>
        <v>2013c109-9f88-49bb-a54b-7aa955d6537f</v>
      </c>
      <c r="H1007" s="6"/>
    </row>
    <row r="1008">
      <c r="A1008" s="73" t="s">
        <v>599</v>
      </c>
      <c r="B1008" s="73">
        <v>8146.0</v>
      </c>
      <c r="C1008" s="73">
        <v>8124.0</v>
      </c>
      <c r="D1008" s="73">
        <v>17.0</v>
      </c>
      <c r="E1008" s="73"/>
      <c r="F1008" s="74" t="str">
        <f t="array" ref="F1008">XLOOKUP(B1008, MachineCategory!B:B, MachineCategory!A:A, "", 0, 1)
</f>
        <v>b527c05d-0ee4-4c70-b4fe-f0664ab1e56a</v>
      </c>
      <c r="G1008" s="74" t="str">
        <f t="array" ref="G1008">XLOOKUP(C1008, MachineCategory!B:B, MachineCategory!A:A, "", 0, 1)
</f>
        <v>a79703ca-8e39-4170-be14-7057cf692cbc</v>
      </c>
      <c r="H1008" s="6"/>
    </row>
    <row r="1009">
      <c r="A1009" s="73" t="s">
        <v>599</v>
      </c>
      <c r="B1009" s="73">
        <v>8146.0</v>
      </c>
      <c r="C1009" s="73">
        <v>8125.0</v>
      </c>
      <c r="D1009" s="73">
        <v>18.0</v>
      </c>
      <c r="E1009" s="73"/>
      <c r="F1009" s="74" t="str">
        <f t="array" ref="F1009">XLOOKUP(B1009, MachineCategory!B:B, MachineCategory!A:A, "", 0, 1)
</f>
        <v>b527c05d-0ee4-4c70-b4fe-f0664ab1e56a</v>
      </c>
      <c r="G1009" s="74" t="str">
        <f t="array" ref="G1009">XLOOKUP(C1009, MachineCategory!B:B, MachineCategory!A:A, "", 0, 1)
</f>
        <v>75da7083-e514-4135-aec2-49595943c0b9</v>
      </c>
      <c r="H1009" s="6"/>
    </row>
    <row r="1010">
      <c r="A1010" s="73" t="s">
        <v>599</v>
      </c>
      <c r="B1010" s="73">
        <v>8146.0</v>
      </c>
      <c r="C1010" s="73">
        <v>8126.0</v>
      </c>
      <c r="D1010" s="73">
        <v>19.0</v>
      </c>
      <c r="E1010" s="73"/>
      <c r="F1010" s="74" t="str">
        <f t="array" ref="F1010">XLOOKUP(B1010, MachineCategory!B:B, MachineCategory!A:A, "", 0, 1)
</f>
        <v>b527c05d-0ee4-4c70-b4fe-f0664ab1e56a</v>
      </c>
      <c r="G1010" s="74" t="str">
        <f t="array" ref="G1010">XLOOKUP(C1010, MachineCategory!B:B, MachineCategory!A:A, "", 0, 1)
</f>
        <v>b1934f8d-99cf-48d2-91a8-d15669c293e0</v>
      </c>
      <c r="H1010" s="6"/>
    </row>
    <row r="1011">
      <c r="A1011" s="73" t="s">
        <v>599</v>
      </c>
      <c r="B1011" s="73">
        <v>8146.0</v>
      </c>
      <c r="C1011" s="73">
        <v>8127.0</v>
      </c>
      <c r="D1011" s="73">
        <v>20.0</v>
      </c>
      <c r="E1011" s="73"/>
      <c r="F1011" s="74" t="str">
        <f t="array" ref="F1011">XLOOKUP(B1011, MachineCategory!B:B, MachineCategory!A:A, "", 0, 1)
</f>
        <v>b527c05d-0ee4-4c70-b4fe-f0664ab1e56a</v>
      </c>
      <c r="G1011" s="74" t="str">
        <f t="array" ref="G1011">XLOOKUP(C1011, MachineCategory!B:B, MachineCategory!A:A, "", 0, 1)
</f>
        <v>9131e791-30aa-4293-b558-67d544342c12</v>
      </c>
      <c r="H1011" s="6"/>
    </row>
    <row r="1012">
      <c r="A1012" s="73" t="s">
        <v>599</v>
      </c>
      <c r="B1012" s="73">
        <v>8146.0</v>
      </c>
      <c r="C1012" s="73">
        <v>8128.0</v>
      </c>
      <c r="D1012" s="73">
        <v>21.0</v>
      </c>
      <c r="E1012" s="73"/>
      <c r="F1012" s="74" t="str">
        <f t="array" ref="F1012">XLOOKUP(B1012, MachineCategory!B:B, MachineCategory!A:A, "", 0, 1)
</f>
        <v>b527c05d-0ee4-4c70-b4fe-f0664ab1e56a</v>
      </c>
      <c r="G1012" s="74" t="str">
        <f t="array" ref="G1012">XLOOKUP(C1012, MachineCategory!B:B, MachineCategory!A:A, "", 0, 1)
</f>
        <v>1c0b87d5-c90d-4cd3-b906-67ed8d416851</v>
      </c>
      <c r="H1012" s="6"/>
    </row>
    <row r="1013">
      <c r="A1013" s="73" t="s">
        <v>599</v>
      </c>
      <c r="B1013" s="73">
        <v>8146.0</v>
      </c>
      <c r="C1013" s="73">
        <v>8129.0</v>
      </c>
      <c r="D1013" s="73">
        <v>22.0</v>
      </c>
      <c r="E1013" s="73"/>
      <c r="F1013" s="74" t="str">
        <f t="array" ref="F1013">XLOOKUP(B1013, MachineCategory!B:B, MachineCategory!A:A, "", 0, 1)
</f>
        <v>b527c05d-0ee4-4c70-b4fe-f0664ab1e56a</v>
      </c>
      <c r="G1013" s="74" t="str">
        <f t="array" ref="G1013">XLOOKUP(C1013, MachineCategory!B:B, MachineCategory!A:A, "", 0, 1)
</f>
        <v>04ec9f58-1e85-4435-bc2a-d935a860cf32</v>
      </c>
      <c r="H1013" s="6"/>
    </row>
    <row r="1014">
      <c r="A1014" s="73" t="s">
        <v>599</v>
      </c>
      <c r="B1014" s="73">
        <v>8501.0</v>
      </c>
      <c r="C1014" s="73">
        <v>8516.0</v>
      </c>
      <c r="D1014" s="73">
        <v>1.0</v>
      </c>
      <c r="E1014" s="74" t="b">
        <v>1</v>
      </c>
      <c r="F1014" s="74" t="str">
        <f t="array" ref="F1014">XLOOKUP(B1014, MachineCategory!B:B, MachineCategory!A:A, "", 0, 1)
</f>
        <v>7e7d4f07-e79c-4d4f-98d0-505f5f69d84d</v>
      </c>
      <c r="G1014" s="74" t="str">
        <f t="array" ref="G1014">XLOOKUP(C1014, MachineCategory!B:B, MachineCategory!A:A, "", 0, 1)
</f>
        <v>5321d598-c3aa-4325-8bfa-169693621402</v>
      </c>
      <c r="H1014" s="6"/>
    </row>
    <row r="1015">
      <c r="A1015" s="73" t="s">
        <v>599</v>
      </c>
      <c r="B1015" s="73">
        <v>8501.0</v>
      </c>
      <c r="C1015" s="73">
        <v>8502.0</v>
      </c>
      <c r="D1015" s="73">
        <v>2.0</v>
      </c>
      <c r="E1015" s="73"/>
      <c r="F1015" s="74" t="str">
        <f t="array" ref="F1015">XLOOKUP(B1015, MachineCategory!B:B, MachineCategory!A:A, "", 0, 1)
</f>
        <v>7e7d4f07-e79c-4d4f-98d0-505f5f69d84d</v>
      </c>
      <c r="G1015" s="74" t="str">
        <f t="array" ref="G1015">XLOOKUP(C1015, MachineCategory!B:B, MachineCategory!A:A, "", 0, 1)
</f>
        <v>dcdff28c-5bfe-4199-b1b6-0eb49f8a47bc</v>
      </c>
      <c r="H1015" s="6"/>
    </row>
    <row r="1016">
      <c r="A1016" s="73" t="s">
        <v>599</v>
      </c>
      <c r="B1016" s="73">
        <v>8501.0</v>
      </c>
      <c r="C1016" s="73">
        <v>8506.0</v>
      </c>
      <c r="D1016" s="73">
        <v>3.0</v>
      </c>
      <c r="E1016" s="73"/>
      <c r="F1016" s="74" t="str">
        <f t="array" ref="F1016">XLOOKUP(B1016, MachineCategory!B:B, MachineCategory!A:A, "", 0, 1)
</f>
        <v>7e7d4f07-e79c-4d4f-98d0-505f5f69d84d</v>
      </c>
      <c r="G1016" s="74" t="str">
        <f t="array" ref="G1016">XLOOKUP(C1016, MachineCategory!B:B, MachineCategory!A:A, "", 0, 1)
</f>
        <v>cf4f890b-d994-486f-8f2a-5e1c0aa9612f</v>
      </c>
      <c r="H1016" s="6"/>
    </row>
    <row r="1017">
      <c r="A1017" s="73" t="s">
        <v>599</v>
      </c>
      <c r="B1017" s="73">
        <v>8501.0</v>
      </c>
      <c r="C1017" s="73">
        <v>8503.0</v>
      </c>
      <c r="D1017" s="73">
        <v>4.0</v>
      </c>
      <c r="E1017" s="73"/>
      <c r="F1017" s="74" t="str">
        <f t="array" ref="F1017">XLOOKUP(B1017, MachineCategory!B:B, MachineCategory!A:A, "", 0, 1)
</f>
        <v>7e7d4f07-e79c-4d4f-98d0-505f5f69d84d</v>
      </c>
      <c r="G1017" s="74" t="str">
        <f t="array" ref="G1017">XLOOKUP(C1017, MachineCategory!B:B, MachineCategory!A:A, "", 0, 1)
</f>
        <v>20316490-7864-4783-8334-5fab7b6a3584</v>
      </c>
      <c r="H1017" s="6"/>
    </row>
    <row r="1018">
      <c r="A1018" s="73" t="s">
        <v>599</v>
      </c>
      <c r="B1018" s="73">
        <v>8501.0</v>
      </c>
      <c r="C1018" s="73">
        <v>8504.0</v>
      </c>
      <c r="D1018" s="73">
        <v>5.0</v>
      </c>
      <c r="E1018" s="73"/>
      <c r="F1018" s="74" t="str">
        <f t="array" ref="F1018">XLOOKUP(B1018, MachineCategory!B:B, MachineCategory!A:A, "", 0, 1)
</f>
        <v>7e7d4f07-e79c-4d4f-98d0-505f5f69d84d</v>
      </c>
      <c r="G1018" s="74" t="str">
        <f t="array" ref="G1018">XLOOKUP(C1018, MachineCategory!B:B, MachineCategory!A:A, "", 0, 1)
</f>
        <v>c2acaa4a-c07e-4edc-89b6-0aaa5a9904dd</v>
      </c>
      <c r="H1018" s="6"/>
    </row>
    <row r="1019">
      <c r="A1019" s="73" t="s">
        <v>599</v>
      </c>
      <c r="B1019" s="73">
        <v>8502.0</v>
      </c>
      <c r="C1019" s="73">
        <v>8506.0</v>
      </c>
      <c r="D1019" s="73">
        <v>1.0</v>
      </c>
      <c r="E1019" s="74" t="b">
        <v>1</v>
      </c>
      <c r="F1019" s="74" t="str">
        <f t="array" ref="F1019">XLOOKUP(B1019, MachineCategory!B:B, MachineCategory!A:A, "", 0, 1)
</f>
        <v>dcdff28c-5bfe-4199-b1b6-0eb49f8a47bc</v>
      </c>
      <c r="G1019" s="74" t="str">
        <f t="array" ref="G1019">XLOOKUP(C1019, MachineCategory!B:B, MachineCategory!A:A, "", 0, 1)
</f>
        <v>cf4f890b-d994-486f-8f2a-5e1c0aa9612f</v>
      </c>
      <c r="H1019" s="6"/>
    </row>
    <row r="1020">
      <c r="A1020" s="73" t="s">
        <v>599</v>
      </c>
      <c r="B1020" s="73">
        <v>8502.0</v>
      </c>
      <c r="C1020" s="73">
        <v>8504.0</v>
      </c>
      <c r="D1020" s="73">
        <v>2.0</v>
      </c>
      <c r="E1020" s="73"/>
      <c r="F1020" s="74" t="str">
        <f t="array" ref="F1020">XLOOKUP(B1020, MachineCategory!B:B, MachineCategory!A:A, "", 0, 1)
</f>
        <v>dcdff28c-5bfe-4199-b1b6-0eb49f8a47bc</v>
      </c>
      <c r="G1020" s="74" t="str">
        <f t="array" ref="G1020">XLOOKUP(C1020, MachineCategory!B:B, MachineCategory!A:A, "", 0, 1)
</f>
        <v>c2acaa4a-c07e-4edc-89b6-0aaa5a9904dd</v>
      </c>
      <c r="H1020" s="6"/>
    </row>
    <row r="1021">
      <c r="A1021" s="73" t="s">
        <v>599</v>
      </c>
      <c r="B1021" s="73">
        <v>8502.0</v>
      </c>
      <c r="C1021" s="73">
        <v>8503.0</v>
      </c>
      <c r="D1021" s="73">
        <v>3.0</v>
      </c>
      <c r="E1021" s="73"/>
      <c r="F1021" s="74" t="str">
        <f t="array" ref="F1021">XLOOKUP(B1021, MachineCategory!B:B, MachineCategory!A:A, "", 0, 1)
</f>
        <v>dcdff28c-5bfe-4199-b1b6-0eb49f8a47bc</v>
      </c>
      <c r="G1021" s="74" t="str">
        <f t="array" ref="G1021">XLOOKUP(C1021, MachineCategory!B:B, MachineCategory!A:A, "", 0, 1)
</f>
        <v>20316490-7864-4783-8334-5fab7b6a3584</v>
      </c>
      <c r="H1021" s="6"/>
    </row>
    <row r="1022">
      <c r="A1022" s="73" t="s">
        <v>599</v>
      </c>
      <c r="B1022" s="73">
        <v>8502.0</v>
      </c>
      <c r="C1022" s="73">
        <v>8501.0</v>
      </c>
      <c r="D1022" s="73">
        <v>4.0</v>
      </c>
      <c r="E1022" s="73"/>
      <c r="F1022" s="74" t="str">
        <f t="array" ref="F1022">XLOOKUP(B1022, MachineCategory!B:B, MachineCategory!A:A, "", 0, 1)
</f>
        <v>dcdff28c-5bfe-4199-b1b6-0eb49f8a47bc</v>
      </c>
      <c r="G1022" s="74" t="str">
        <f t="array" ref="G1022">XLOOKUP(C1022, MachineCategory!B:B, MachineCategory!A:A, "", 0, 1)
</f>
        <v>7e7d4f07-e79c-4d4f-98d0-505f5f69d84d</v>
      </c>
      <c r="H1022" s="6"/>
    </row>
    <row r="1023">
      <c r="A1023" s="73" t="s">
        <v>599</v>
      </c>
      <c r="B1023" s="73">
        <v>8503.0</v>
      </c>
      <c r="C1023" s="73">
        <v>8504.0</v>
      </c>
      <c r="D1023" s="73">
        <v>1.0</v>
      </c>
      <c r="E1023" s="74" t="b">
        <v>1</v>
      </c>
      <c r="F1023" s="74" t="str">
        <f t="array" ref="F1023">XLOOKUP(B1023, MachineCategory!B:B, MachineCategory!A:A, "", 0, 1)
</f>
        <v>20316490-7864-4783-8334-5fab7b6a3584</v>
      </c>
      <c r="G1023" s="74" t="str">
        <f t="array" ref="G1023">XLOOKUP(C1023, MachineCategory!B:B, MachineCategory!A:A, "", 0, 1)
</f>
        <v>c2acaa4a-c07e-4edc-89b6-0aaa5a9904dd</v>
      </c>
      <c r="H1023" s="6"/>
    </row>
    <row r="1024">
      <c r="A1024" s="73" t="s">
        <v>599</v>
      </c>
      <c r="B1024" s="73">
        <v>8503.0</v>
      </c>
      <c r="C1024" s="73">
        <v>8502.0</v>
      </c>
      <c r="D1024" s="73">
        <v>2.0</v>
      </c>
      <c r="E1024" s="73"/>
      <c r="F1024" s="74" t="str">
        <f t="array" ref="F1024">XLOOKUP(B1024, MachineCategory!B:B, MachineCategory!A:A, "", 0, 1)
</f>
        <v>20316490-7864-4783-8334-5fab7b6a3584</v>
      </c>
      <c r="G1024" s="74" t="str">
        <f t="array" ref="G1024">XLOOKUP(C1024, MachineCategory!B:B, MachineCategory!A:A, "", 0, 1)
</f>
        <v>dcdff28c-5bfe-4199-b1b6-0eb49f8a47bc</v>
      </c>
      <c r="H1024" s="6"/>
    </row>
    <row r="1025">
      <c r="A1025" s="73" t="s">
        <v>599</v>
      </c>
      <c r="B1025" s="73">
        <v>8503.0</v>
      </c>
      <c r="C1025" s="73">
        <v>8506.0</v>
      </c>
      <c r="D1025" s="73">
        <v>3.0</v>
      </c>
      <c r="E1025" s="73"/>
      <c r="F1025" s="74" t="str">
        <f t="array" ref="F1025">XLOOKUP(B1025, MachineCategory!B:B, MachineCategory!A:A, "", 0, 1)
</f>
        <v>20316490-7864-4783-8334-5fab7b6a3584</v>
      </c>
      <c r="G1025" s="74" t="str">
        <f t="array" ref="G1025">XLOOKUP(C1025, MachineCategory!B:B, MachineCategory!A:A, "", 0, 1)
</f>
        <v>cf4f890b-d994-486f-8f2a-5e1c0aa9612f</v>
      </c>
      <c r="H1025" s="6"/>
    </row>
    <row r="1026">
      <c r="A1026" s="73" t="s">
        <v>599</v>
      </c>
      <c r="B1026" s="73">
        <v>8503.0</v>
      </c>
      <c r="C1026" s="73">
        <v>8501.0</v>
      </c>
      <c r="D1026" s="73">
        <v>4.0</v>
      </c>
      <c r="E1026" s="73"/>
      <c r="F1026" s="74" t="str">
        <f t="array" ref="F1026">XLOOKUP(B1026, MachineCategory!B:B, MachineCategory!A:A, "", 0, 1)
</f>
        <v>20316490-7864-4783-8334-5fab7b6a3584</v>
      </c>
      <c r="G1026" s="74" t="str">
        <f t="array" ref="G1026">XLOOKUP(C1026, MachineCategory!B:B, MachineCategory!A:A, "", 0, 1)
</f>
        <v>7e7d4f07-e79c-4d4f-98d0-505f5f69d84d</v>
      </c>
      <c r="H1026" s="6"/>
    </row>
    <row r="1027">
      <c r="A1027" s="73" t="s">
        <v>599</v>
      </c>
      <c r="B1027" s="73">
        <v>8504.0</v>
      </c>
      <c r="C1027" s="73">
        <v>8503.0</v>
      </c>
      <c r="D1027" s="73">
        <v>1.0</v>
      </c>
      <c r="E1027" s="74" t="b">
        <v>1</v>
      </c>
      <c r="F1027" s="74" t="str">
        <f t="array" ref="F1027">XLOOKUP(B1027, MachineCategory!B:B, MachineCategory!A:A, "", 0, 1)
</f>
        <v>c2acaa4a-c07e-4edc-89b6-0aaa5a9904dd</v>
      </c>
      <c r="G1027" s="74" t="str">
        <f t="array" ref="G1027">XLOOKUP(C1027, MachineCategory!B:B, MachineCategory!A:A, "", 0, 1)
</f>
        <v>20316490-7864-4783-8334-5fab7b6a3584</v>
      </c>
      <c r="H1027" s="6"/>
    </row>
    <row r="1028">
      <c r="A1028" s="73" t="s">
        <v>599</v>
      </c>
      <c r="B1028" s="73">
        <v>8504.0</v>
      </c>
      <c r="C1028" s="73">
        <v>8506.0</v>
      </c>
      <c r="D1028" s="73">
        <v>2.0</v>
      </c>
      <c r="E1028" s="73"/>
      <c r="F1028" s="74" t="str">
        <f t="array" ref="F1028">XLOOKUP(B1028, MachineCategory!B:B, MachineCategory!A:A, "", 0, 1)
</f>
        <v>c2acaa4a-c07e-4edc-89b6-0aaa5a9904dd</v>
      </c>
      <c r="G1028" s="74" t="str">
        <f t="array" ref="G1028">XLOOKUP(C1028, MachineCategory!B:B, MachineCategory!A:A, "", 0, 1)
</f>
        <v>cf4f890b-d994-486f-8f2a-5e1c0aa9612f</v>
      </c>
      <c r="H1028" s="6"/>
    </row>
    <row r="1029">
      <c r="A1029" s="73" t="s">
        <v>599</v>
      </c>
      <c r="B1029" s="73">
        <v>8504.0</v>
      </c>
      <c r="C1029" s="73">
        <v>8502.0</v>
      </c>
      <c r="D1029" s="73">
        <v>3.0</v>
      </c>
      <c r="E1029" s="73"/>
      <c r="F1029" s="74" t="str">
        <f t="array" ref="F1029">XLOOKUP(B1029, MachineCategory!B:B, MachineCategory!A:A, "", 0, 1)
</f>
        <v>c2acaa4a-c07e-4edc-89b6-0aaa5a9904dd</v>
      </c>
      <c r="G1029" s="74" t="str">
        <f t="array" ref="G1029">XLOOKUP(C1029, MachineCategory!B:B, MachineCategory!A:A, "", 0, 1)
</f>
        <v>dcdff28c-5bfe-4199-b1b6-0eb49f8a47bc</v>
      </c>
      <c r="H1029" s="6"/>
    </row>
    <row r="1030">
      <c r="A1030" s="73" t="s">
        <v>599</v>
      </c>
      <c r="B1030" s="73">
        <v>8504.0</v>
      </c>
      <c r="C1030" s="73">
        <v>8501.0</v>
      </c>
      <c r="D1030" s="73">
        <v>4.0</v>
      </c>
      <c r="E1030" s="73"/>
      <c r="F1030" s="74" t="str">
        <f t="array" ref="F1030">XLOOKUP(B1030, MachineCategory!B:B, MachineCategory!A:A, "", 0, 1)
</f>
        <v>c2acaa4a-c07e-4edc-89b6-0aaa5a9904dd</v>
      </c>
      <c r="G1030" s="74" t="str">
        <f t="array" ref="G1030">XLOOKUP(C1030, MachineCategory!B:B, MachineCategory!A:A, "", 0, 1)
</f>
        <v>7e7d4f07-e79c-4d4f-98d0-505f5f69d84d</v>
      </c>
      <c r="H1030" s="6"/>
    </row>
    <row r="1031">
      <c r="A1031" s="73" t="s">
        <v>599</v>
      </c>
      <c r="B1031" s="73">
        <v>8506.0</v>
      </c>
      <c r="C1031" s="73">
        <v>8502.0</v>
      </c>
      <c r="D1031" s="73">
        <v>1.0</v>
      </c>
      <c r="E1031" s="74" t="b">
        <v>1</v>
      </c>
      <c r="F1031" s="74" t="str">
        <f t="array" ref="F1031">XLOOKUP(B1031, MachineCategory!B:B, MachineCategory!A:A, "", 0, 1)
</f>
        <v>cf4f890b-d994-486f-8f2a-5e1c0aa9612f</v>
      </c>
      <c r="G1031" s="74" t="str">
        <f t="array" ref="G1031">XLOOKUP(C1031, MachineCategory!B:B, MachineCategory!A:A, "", 0, 1)
</f>
        <v>dcdff28c-5bfe-4199-b1b6-0eb49f8a47bc</v>
      </c>
      <c r="H1031" s="6"/>
    </row>
    <row r="1032">
      <c r="A1032" s="73" t="s">
        <v>599</v>
      </c>
      <c r="B1032" s="73">
        <v>8506.0</v>
      </c>
      <c r="C1032" s="73">
        <v>8503.0</v>
      </c>
      <c r="D1032" s="73">
        <v>2.0</v>
      </c>
      <c r="E1032" s="73"/>
      <c r="F1032" s="74" t="str">
        <f t="array" ref="F1032">XLOOKUP(B1032, MachineCategory!B:B, MachineCategory!A:A, "", 0, 1)
</f>
        <v>cf4f890b-d994-486f-8f2a-5e1c0aa9612f</v>
      </c>
      <c r="G1032" s="74" t="str">
        <f t="array" ref="G1032">XLOOKUP(C1032, MachineCategory!B:B, MachineCategory!A:A, "", 0, 1)
</f>
        <v>20316490-7864-4783-8334-5fab7b6a3584</v>
      </c>
      <c r="H1032" s="6"/>
    </row>
    <row r="1033">
      <c r="A1033" s="73" t="s">
        <v>599</v>
      </c>
      <c r="B1033" s="73">
        <v>8506.0</v>
      </c>
      <c r="C1033" s="73">
        <v>8504.0</v>
      </c>
      <c r="D1033" s="73">
        <v>3.0</v>
      </c>
      <c r="E1033" s="73"/>
      <c r="F1033" s="74" t="str">
        <f t="array" ref="F1033">XLOOKUP(B1033, MachineCategory!B:B, MachineCategory!A:A, "", 0, 1)
</f>
        <v>cf4f890b-d994-486f-8f2a-5e1c0aa9612f</v>
      </c>
      <c r="G1033" s="74" t="str">
        <f t="array" ref="G1033">XLOOKUP(C1033, MachineCategory!B:B, MachineCategory!A:A, "", 0, 1)
</f>
        <v>c2acaa4a-c07e-4edc-89b6-0aaa5a9904dd</v>
      </c>
      <c r="H1033" s="6"/>
    </row>
    <row r="1034">
      <c r="A1034" s="73" t="s">
        <v>599</v>
      </c>
      <c r="B1034" s="73">
        <v>8506.0</v>
      </c>
      <c r="C1034" s="73">
        <v>8501.0</v>
      </c>
      <c r="D1034" s="73">
        <v>4.0</v>
      </c>
      <c r="E1034" s="73"/>
      <c r="F1034" s="74" t="str">
        <f t="array" ref="F1034">XLOOKUP(B1034, MachineCategory!B:B, MachineCategory!A:A, "", 0, 1)
</f>
        <v>cf4f890b-d994-486f-8f2a-5e1c0aa9612f</v>
      </c>
      <c r="G1034" s="74" t="str">
        <f t="array" ref="G1034">XLOOKUP(C1034, MachineCategory!B:B, MachineCategory!A:A, "", 0, 1)
</f>
        <v>7e7d4f07-e79c-4d4f-98d0-505f5f69d84d</v>
      </c>
      <c r="H1034" s="6"/>
    </row>
    <row r="1035">
      <c r="A1035" s="73" t="s">
        <v>599</v>
      </c>
      <c r="B1035" s="73">
        <v>8508.0</v>
      </c>
      <c r="C1035" s="73">
        <v>8511.0</v>
      </c>
      <c r="D1035" s="73">
        <v>1.0</v>
      </c>
      <c r="E1035" s="74" t="b">
        <v>1</v>
      </c>
      <c r="F1035" s="74" t="str">
        <f t="array" ref="F1035">XLOOKUP(B1035, MachineCategory!B:B, MachineCategory!A:A, "", 0, 1)
</f>
        <v>c40a99eb-2c08-4629-ad1a-1a29523631d5</v>
      </c>
      <c r="G1035" s="74" t="str">
        <f t="array" ref="G1035">XLOOKUP(C1035, MachineCategory!B:B, MachineCategory!A:A, "", 0, 1)
</f>
        <v>62e9358c-3f7d-4fc3-ad8b-f88b4c5d5757</v>
      </c>
      <c r="H1035" s="6"/>
    </row>
    <row r="1036">
      <c r="A1036" s="73" t="s">
        <v>599</v>
      </c>
      <c r="B1036" s="73">
        <v>8508.0</v>
      </c>
      <c r="C1036" s="73">
        <v>8512.0</v>
      </c>
      <c r="D1036" s="73">
        <v>2.0</v>
      </c>
      <c r="E1036" s="73"/>
      <c r="F1036" s="74" t="str">
        <f t="array" ref="F1036">XLOOKUP(B1036, MachineCategory!B:B, MachineCategory!A:A, "", 0, 1)
</f>
        <v>c40a99eb-2c08-4629-ad1a-1a29523631d5</v>
      </c>
      <c r="G1036" s="74" t="str">
        <f t="array" ref="G1036">XLOOKUP(C1036, MachineCategory!B:B, MachineCategory!A:A, "", 0, 1)
</f>
        <v>518199ed-7897-46bd-8ca5-3c68c17a35ee</v>
      </c>
      <c r="H1036" s="6"/>
    </row>
    <row r="1037">
      <c r="A1037" s="73" t="s">
        <v>599</v>
      </c>
      <c r="B1037" s="73">
        <v>8508.0</v>
      </c>
      <c r="C1037" s="73">
        <v>8510.0</v>
      </c>
      <c r="D1037" s="73">
        <v>3.0</v>
      </c>
      <c r="E1037" s="73"/>
      <c r="F1037" s="74" t="str">
        <f t="array" ref="F1037">XLOOKUP(B1037, MachineCategory!B:B, MachineCategory!A:A, "", 0, 1)
</f>
        <v>c40a99eb-2c08-4629-ad1a-1a29523631d5</v>
      </c>
      <c r="G1037" s="74" t="str">
        <f t="array" ref="G1037">XLOOKUP(C1037, MachineCategory!B:B, MachineCategory!A:A, "", 0, 1)
</f>
        <v>3134144b-583e-43fc-b6d6-52d0055725b0</v>
      </c>
      <c r="H1037" s="6"/>
    </row>
    <row r="1038">
      <c r="A1038" s="73" t="s">
        <v>599</v>
      </c>
      <c r="B1038" s="73">
        <v>8508.0</v>
      </c>
      <c r="C1038" s="73">
        <v>8509.0</v>
      </c>
      <c r="D1038" s="73">
        <v>4.0</v>
      </c>
      <c r="E1038" s="73"/>
      <c r="F1038" s="74" t="str">
        <f t="array" ref="F1038">XLOOKUP(B1038, MachineCategory!B:B, MachineCategory!A:A, "", 0, 1)
</f>
        <v>c40a99eb-2c08-4629-ad1a-1a29523631d5</v>
      </c>
      <c r="G1038" s="74" t="str">
        <f t="array" ref="G1038">XLOOKUP(C1038, MachineCategory!B:B, MachineCategory!A:A, "", 0, 1)
</f>
        <v>170a0b70-2c99-4368-8e98-0a3ff22ea0cd</v>
      </c>
      <c r="H1038" s="6"/>
    </row>
    <row r="1039">
      <c r="A1039" s="73" t="s">
        <v>599</v>
      </c>
      <c r="B1039" s="73">
        <v>8508.0</v>
      </c>
      <c r="C1039" s="73">
        <v>8515.0</v>
      </c>
      <c r="D1039" s="73">
        <v>5.0</v>
      </c>
      <c r="E1039" s="73"/>
      <c r="F1039" s="74" t="str">
        <f t="array" ref="F1039">XLOOKUP(B1039, MachineCategory!B:B, MachineCategory!A:A, "", 0, 1)
</f>
        <v>c40a99eb-2c08-4629-ad1a-1a29523631d5</v>
      </c>
      <c r="G1039" s="74" t="str">
        <f t="array" ref="G1039">XLOOKUP(C1039, MachineCategory!B:B, MachineCategory!A:A, "", 0, 1)
</f>
        <v>c5c3a48e-a0c3-445d-99e7-b7f6681889b9</v>
      </c>
      <c r="H1039" s="6"/>
    </row>
    <row r="1040">
      <c r="A1040" s="73" t="s">
        <v>599</v>
      </c>
      <c r="B1040" s="73">
        <v>8508.0</v>
      </c>
      <c r="C1040" s="73">
        <v>8516.0</v>
      </c>
      <c r="D1040" s="73">
        <v>6.0</v>
      </c>
      <c r="E1040" s="73"/>
      <c r="F1040" s="74" t="str">
        <f t="array" ref="F1040">XLOOKUP(B1040, MachineCategory!B:B, MachineCategory!A:A, "", 0, 1)
</f>
        <v>c40a99eb-2c08-4629-ad1a-1a29523631d5</v>
      </c>
      <c r="G1040" s="74" t="str">
        <f t="array" ref="G1040">XLOOKUP(C1040, MachineCategory!B:B, MachineCategory!A:A, "", 0, 1)
</f>
        <v>5321d598-c3aa-4325-8bfa-169693621402</v>
      </c>
      <c r="H1040" s="6"/>
    </row>
    <row r="1041">
      <c r="A1041" s="73" t="s">
        <v>599</v>
      </c>
      <c r="B1041" s="73">
        <v>8508.0</v>
      </c>
      <c r="C1041" s="73">
        <v>8513.0</v>
      </c>
      <c r="D1041" s="73">
        <v>7.0</v>
      </c>
      <c r="E1041" s="73"/>
      <c r="F1041" s="74" t="str">
        <f t="array" ref="F1041">XLOOKUP(B1041, MachineCategory!B:B, MachineCategory!A:A, "", 0, 1)
</f>
        <v>c40a99eb-2c08-4629-ad1a-1a29523631d5</v>
      </c>
      <c r="G1041" s="74" t="str">
        <f t="array" ref="G1041">XLOOKUP(C1041, MachineCategory!B:B, MachineCategory!A:A, "", 0, 1)
</f>
        <v>5f75e6f2-eaa4-4467-a2d9-1447ffcf77c3</v>
      </c>
      <c r="H1041" s="6"/>
    </row>
    <row r="1042">
      <c r="A1042" s="73" t="s">
        <v>599</v>
      </c>
      <c r="B1042" s="73">
        <v>8508.0</v>
      </c>
      <c r="C1042" s="73">
        <v>8514.0</v>
      </c>
      <c r="D1042" s="73">
        <v>8.0</v>
      </c>
      <c r="E1042" s="73"/>
      <c r="F1042" s="74" t="str">
        <f t="array" ref="F1042">XLOOKUP(B1042, MachineCategory!B:B, MachineCategory!A:A, "", 0, 1)
</f>
        <v>c40a99eb-2c08-4629-ad1a-1a29523631d5</v>
      </c>
      <c r="G1042" s="74" t="str">
        <f t="array" ref="G1042">XLOOKUP(C1042, MachineCategory!B:B, MachineCategory!A:A, "", 0, 1)
</f>
        <v>27517b3c-e6ab-497f-8313-28e696210487</v>
      </c>
      <c r="H1042" s="6"/>
    </row>
    <row r="1043">
      <c r="A1043" s="73" t="s">
        <v>599</v>
      </c>
      <c r="B1043" s="73">
        <v>8508.0</v>
      </c>
      <c r="C1043" s="73">
        <v>8146.0</v>
      </c>
      <c r="D1043" s="73">
        <v>9.0</v>
      </c>
      <c r="E1043" s="73"/>
      <c r="F1043" s="74" t="str">
        <f t="array" ref="F1043">XLOOKUP(B1043, MachineCategory!B:B, MachineCategory!A:A, "", 0, 1)
</f>
        <v>c40a99eb-2c08-4629-ad1a-1a29523631d5</v>
      </c>
      <c r="G1043" s="74" t="str">
        <f t="array" ref="G1043">XLOOKUP(C1043, MachineCategory!B:B, MachineCategory!A:A, "", 0, 1)
</f>
        <v>b527c05d-0ee4-4c70-b4fe-f0664ab1e56a</v>
      </c>
      <c r="H1043" s="6"/>
    </row>
    <row r="1044">
      <c r="A1044" s="73" t="s">
        <v>599</v>
      </c>
      <c r="B1044" s="73">
        <v>8508.0</v>
      </c>
      <c r="C1044" s="73">
        <v>8145.0</v>
      </c>
      <c r="D1044" s="73">
        <v>10.0</v>
      </c>
      <c r="E1044" s="73"/>
      <c r="F1044" s="74" t="str">
        <f t="array" ref="F1044">XLOOKUP(B1044, MachineCategory!B:B, MachineCategory!A:A, "", 0, 1)
</f>
        <v>c40a99eb-2c08-4629-ad1a-1a29523631d5</v>
      </c>
      <c r="G1044" s="74" t="str">
        <f t="array" ref="G1044">XLOOKUP(C1044, MachineCategory!B:B, MachineCategory!A:A, "", 0, 1)
</f>
        <v>791cd8e5-f67a-469b-aa9b-b60a1a1f5855</v>
      </c>
      <c r="H1044" s="6"/>
    </row>
    <row r="1045">
      <c r="A1045" s="73" t="s">
        <v>599</v>
      </c>
      <c r="B1045" s="73">
        <v>8509.0</v>
      </c>
      <c r="C1045" s="73">
        <v>8510.0</v>
      </c>
      <c r="D1045" s="73">
        <v>1.0</v>
      </c>
      <c r="E1045" s="74" t="b">
        <v>1</v>
      </c>
      <c r="F1045" s="74" t="str">
        <f t="array" ref="F1045">XLOOKUP(B1045, MachineCategory!B:B, MachineCategory!A:A, "", 0, 1)
</f>
        <v>170a0b70-2c99-4368-8e98-0a3ff22ea0cd</v>
      </c>
      <c r="G1045" s="74" t="str">
        <f t="array" ref="G1045">XLOOKUP(C1045, MachineCategory!B:B, MachineCategory!A:A, "", 0, 1)
</f>
        <v>3134144b-583e-43fc-b6d6-52d0055725b0</v>
      </c>
      <c r="H1045" s="6"/>
    </row>
    <row r="1046">
      <c r="A1046" s="73" t="s">
        <v>599</v>
      </c>
      <c r="B1046" s="73">
        <v>8509.0</v>
      </c>
      <c r="C1046" s="73">
        <v>8513.0</v>
      </c>
      <c r="D1046" s="73">
        <v>2.0</v>
      </c>
      <c r="E1046" s="73"/>
      <c r="F1046" s="74" t="str">
        <f t="array" ref="F1046">XLOOKUP(B1046, MachineCategory!B:B, MachineCategory!A:A, "", 0, 1)
</f>
        <v>170a0b70-2c99-4368-8e98-0a3ff22ea0cd</v>
      </c>
      <c r="G1046" s="74" t="str">
        <f t="array" ref="G1046">XLOOKUP(C1046, MachineCategory!B:B, MachineCategory!A:A, "", 0, 1)
</f>
        <v>5f75e6f2-eaa4-4467-a2d9-1447ffcf77c3</v>
      </c>
      <c r="H1046" s="6"/>
    </row>
    <row r="1047">
      <c r="A1047" s="73" t="s">
        <v>599</v>
      </c>
      <c r="B1047" s="73">
        <v>8509.0</v>
      </c>
      <c r="C1047" s="73">
        <v>8514.0</v>
      </c>
      <c r="D1047" s="73">
        <v>3.0</v>
      </c>
      <c r="E1047" s="73"/>
      <c r="F1047" s="74" t="str">
        <f t="array" ref="F1047">XLOOKUP(B1047, MachineCategory!B:B, MachineCategory!A:A, "", 0, 1)
</f>
        <v>170a0b70-2c99-4368-8e98-0a3ff22ea0cd</v>
      </c>
      <c r="G1047" s="74" t="str">
        <f t="array" ref="G1047">XLOOKUP(C1047, MachineCategory!B:B, MachineCategory!A:A, "", 0, 1)
</f>
        <v>27517b3c-e6ab-497f-8313-28e696210487</v>
      </c>
      <c r="H1047" s="6"/>
    </row>
    <row r="1048">
      <c r="A1048" s="73" t="s">
        <v>599</v>
      </c>
      <c r="B1048" s="73">
        <v>8509.0</v>
      </c>
      <c r="C1048" s="73">
        <v>8512.0</v>
      </c>
      <c r="D1048" s="73">
        <v>4.0</v>
      </c>
      <c r="E1048" s="73"/>
      <c r="F1048" s="74" t="str">
        <f t="array" ref="F1048">XLOOKUP(B1048, MachineCategory!B:B, MachineCategory!A:A, "", 0, 1)
</f>
        <v>170a0b70-2c99-4368-8e98-0a3ff22ea0cd</v>
      </c>
      <c r="G1048" s="74" t="str">
        <f t="array" ref="G1048">XLOOKUP(C1048, MachineCategory!B:B, MachineCategory!A:A, "", 0, 1)
</f>
        <v>518199ed-7897-46bd-8ca5-3c68c17a35ee</v>
      </c>
      <c r="H1048" s="6"/>
    </row>
    <row r="1049">
      <c r="A1049" s="73" t="s">
        <v>599</v>
      </c>
      <c r="B1049" s="73">
        <v>8509.0</v>
      </c>
      <c r="C1049" s="73">
        <v>8511.0</v>
      </c>
      <c r="D1049" s="73">
        <v>5.0</v>
      </c>
      <c r="E1049" s="73"/>
      <c r="F1049" s="74" t="str">
        <f t="array" ref="F1049">XLOOKUP(B1049, MachineCategory!B:B, MachineCategory!A:A, "", 0, 1)
</f>
        <v>170a0b70-2c99-4368-8e98-0a3ff22ea0cd</v>
      </c>
      <c r="G1049" s="74" t="str">
        <f t="array" ref="G1049">XLOOKUP(C1049, MachineCategory!B:B, MachineCategory!A:A, "", 0, 1)
</f>
        <v>62e9358c-3f7d-4fc3-ad8b-f88b4c5d5757</v>
      </c>
      <c r="H1049" s="6"/>
    </row>
    <row r="1050">
      <c r="A1050" s="73" t="s">
        <v>599</v>
      </c>
      <c r="B1050" s="73">
        <v>8509.0</v>
      </c>
      <c r="C1050" s="73">
        <v>8515.0</v>
      </c>
      <c r="D1050" s="73">
        <v>6.0</v>
      </c>
      <c r="E1050" s="73"/>
      <c r="F1050" s="74" t="str">
        <f t="array" ref="F1050">XLOOKUP(B1050, MachineCategory!B:B, MachineCategory!A:A, "", 0, 1)
</f>
        <v>170a0b70-2c99-4368-8e98-0a3ff22ea0cd</v>
      </c>
      <c r="G1050" s="74" t="str">
        <f t="array" ref="G1050">XLOOKUP(C1050, MachineCategory!B:B, MachineCategory!A:A, "", 0, 1)
</f>
        <v>c5c3a48e-a0c3-445d-99e7-b7f6681889b9</v>
      </c>
      <c r="H1050" s="6"/>
    </row>
    <row r="1051">
      <c r="A1051" s="73" t="s">
        <v>599</v>
      </c>
      <c r="B1051" s="73">
        <v>8509.0</v>
      </c>
      <c r="C1051" s="73">
        <v>8516.0</v>
      </c>
      <c r="D1051" s="73">
        <v>7.0</v>
      </c>
      <c r="E1051" s="73"/>
      <c r="F1051" s="74" t="str">
        <f t="array" ref="F1051">XLOOKUP(B1051, MachineCategory!B:B, MachineCategory!A:A, "", 0, 1)
</f>
        <v>170a0b70-2c99-4368-8e98-0a3ff22ea0cd</v>
      </c>
      <c r="G1051" s="74" t="str">
        <f t="array" ref="G1051">XLOOKUP(C1051, MachineCategory!B:B, MachineCategory!A:A, "", 0, 1)
</f>
        <v>5321d598-c3aa-4325-8bfa-169693621402</v>
      </c>
      <c r="H1051" s="6"/>
    </row>
    <row r="1052">
      <c r="A1052" s="73" t="s">
        <v>599</v>
      </c>
      <c r="B1052" s="73">
        <v>8509.0</v>
      </c>
      <c r="C1052" s="73">
        <v>8145.0</v>
      </c>
      <c r="D1052" s="73">
        <v>8.0</v>
      </c>
      <c r="E1052" s="73"/>
      <c r="F1052" s="74" t="str">
        <f t="array" ref="F1052">XLOOKUP(B1052, MachineCategory!B:B, MachineCategory!A:A, "", 0, 1)
</f>
        <v>170a0b70-2c99-4368-8e98-0a3ff22ea0cd</v>
      </c>
      <c r="G1052" s="74" t="str">
        <f t="array" ref="G1052">XLOOKUP(C1052, MachineCategory!B:B, MachineCategory!A:A, "", 0, 1)
</f>
        <v>791cd8e5-f67a-469b-aa9b-b60a1a1f5855</v>
      </c>
      <c r="H1052" s="6"/>
    </row>
    <row r="1053">
      <c r="A1053" s="73" t="s">
        <v>599</v>
      </c>
      <c r="B1053" s="73">
        <v>8509.0</v>
      </c>
      <c r="C1053" s="73">
        <v>8146.0</v>
      </c>
      <c r="D1053" s="73">
        <v>9.0</v>
      </c>
      <c r="E1053" s="73"/>
      <c r="F1053" s="74" t="str">
        <f t="array" ref="F1053">XLOOKUP(B1053, MachineCategory!B:B, MachineCategory!A:A, "", 0, 1)
</f>
        <v>170a0b70-2c99-4368-8e98-0a3ff22ea0cd</v>
      </c>
      <c r="G1053" s="74" t="str">
        <f t="array" ref="G1053">XLOOKUP(C1053, MachineCategory!B:B, MachineCategory!A:A, "", 0, 1)
</f>
        <v>b527c05d-0ee4-4c70-b4fe-f0664ab1e56a</v>
      </c>
      <c r="H1053" s="6"/>
    </row>
    <row r="1054">
      <c r="A1054" s="73" t="s">
        <v>599</v>
      </c>
      <c r="B1054" s="73">
        <v>8509.0</v>
      </c>
      <c r="C1054" s="73">
        <v>8508.0</v>
      </c>
      <c r="D1054" s="73">
        <v>10.0</v>
      </c>
      <c r="E1054" s="73"/>
      <c r="F1054" s="74" t="str">
        <f t="array" ref="F1054">XLOOKUP(B1054, MachineCategory!B:B, MachineCategory!A:A, "", 0, 1)
</f>
        <v>170a0b70-2c99-4368-8e98-0a3ff22ea0cd</v>
      </c>
      <c r="G1054" s="74" t="str">
        <f t="array" ref="G1054">XLOOKUP(C1054, MachineCategory!B:B, MachineCategory!A:A, "", 0, 1)
</f>
        <v>c40a99eb-2c08-4629-ad1a-1a29523631d5</v>
      </c>
      <c r="H1054" s="6"/>
    </row>
    <row r="1055">
      <c r="A1055" s="73" t="s">
        <v>599</v>
      </c>
      <c r="B1055" s="73">
        <v>8510.0</v>
      </c>
      <c r="C1055" s="73">
        <v>8509.0</v>
      </c>
      <c r="D1055" s="73">
        <v>1.0</v>
      </c>
      <c r="E1055" s="74" t="b">
        <v>1</v>
      </c>
      <c r="F1055" s="74" t="str">
        <f t="array" ref="F1055">XLOOKUP(B1055, MachineCategory!B:B, MachineCategory!A:A, "", 0, 1)
</f>
        <v>3134144b-583e-43fc-b6d6-52d0055725b0</v>
      </c>
      <c r="G1055" s="74" t="str">
        <f t="array" ref="G1055">XLOOKUP(C1055, MachineCategory!B:B, MachineCategory!A:A, "", 0, 1)
</f>
        <v>170a0b70-2c99-4368-8e98-0a3ff22ea0cd</v>
      </c>
      <c r="H1055" s="6"/>
    </row>
    <row r="1056">
      <c r="A1056" s="73" t="s">
        <v>599</v>
      </c>
      <c r="B1056" s="73">
        <v>8510.0</v>
      </c>
      <c r="C1056" s="73">
        <v>8513.0</v>
      </c>
      <c r="D1056" s="73">
        <v>2.0</v>
      </c>
      <c r="E1056" s="73"/>
      <c r="F1056" s="74" t="str">
        <f t="array" ref="F1056">XLOOKUP(B1056, MachineCategory!B:B, MachineCategory!A:A, "", 0, 1)
</f>
        <v>3134144b-583e-43fc-b6d6-52d0055725b0</v>
      </c>
      <c r="G1056" s="74" t="str">
        <f t="array" ref="G1056">XLOOKUP(C1056, MachineCategory!B:B, MachineCategory!A:A, "", 0, 1)
</f>
        <v>5f75e6f2-eaa4-4467-a2d9-1447ffcf77c3</v>
      </c>
      <c r="H1056" s="6"/>
    </row>
    <row r="1057">
      <c r="A1057" s="73" t="s">
        <v>599</v>
      </c>
      <c r="B1057" s="73">
        <v>8510.0</v>
      </c>
      <c r="C1057" s="73">
        <v>8514.0</v>
      </c>
      <c r="D1057" s="73">
        <v>3.0</v>
      </c>
      <c r="E1057" s="73"/>
      <c r="F1057" s="74" t="str">
        <f t="array" ref="F1057">XLOOKUP(B1057, MachineCategory!B:B, MachineCategory!A:A, "", 0, 1)
</f>
        <v>3134144b-583e-43fc-b6d6-52d0055725b0</v>
      </c>
      <c r="G1057" s="74" t="str">
        <f t="array" ref="G1057">XLOOKUP(C1057, MachineCategory!B:B, MachineCategory!A:A, "", 0, 1)
</f>
        <v>27517b3c-e6ab-497f-8313-28e696210487</v>
      </c>
      <c r="H1057" s="6"/>
    </row>
    <row r="1058">
      <c r="A1058" s="73" t="s">
        <v>599</v>
      </c>
      <c r="B1058" s="73">
        <v>8510.0</v>
      </c>
      <c r="C1058" s="73">
        <v>8512.0</v>
      </c>
      <c r="D1058" s="73">
        <v>4.0</v>
      </c>
      <c r="E1058" s="73"/>
      <c r="F1058" s="74" t="str">
        <f t="array" ref="F1058">XLOOKUP(B1058, MachineCategory!B:B, MachineCategory!A:A, "", 0, 1)
</f>
        <v>3134144b-583e-43fc-b6d6-52d0055725b0</v>
      </c>
      <c r="G1058" s="74" t="str">
        <f t="array" ref="G1058">XLOOKUP(C1058, MachineCategory!B:B, MachineCategory!A:A, "", 0, 1)
</f>
        <v>518199ed-7897-46bd-8ca5-3c68c17a35ee</v>
      </c>
      <c r="H1058" s="6"/>
    </row>
    <row r="1059">
      <c r="A1059" s="73" t="s">
        <v>599</v>
      </c>
      <c r="B1059" s="73">
        <v>8510.0</v>
      </c>
      <c r="C1059" s="73">
        <v>8511.0</v>
      </c>
      <c r="D1059" s="73">
        <v>5.0</v>
      </c>
      <c r="E1059" s="73"/>
      <c r="F1059" s="74" t="str">
        <f t="array" ref="F1059">XLOOKUP(B1059, MachineCategory!B:B, MachineCategory!A:A, "", 0, 1)
</f>
        <v>3134144b-583e-43fc-b6d6-52d0055725b0</v>
      </c>
      <c r="G1059" s="74" t="str">
        <f t="array" ref="G1059">XLOOKUP(C1059, MachineCategory!B:B, MachineCategory!A:A, "", 0, 1)
</f>
        <v>62e9358c-3f7d-4fc3-ad8b-f88b4c5d5757</v>
      </c>
      <c r="H1059" s="6"/>
    </row>
    <row r="1060">
      <c r="A1060" s="73" t="s">
        <v>599</v>
      </c>
      <c r="B1060" s="73">
        <v>8510.0</v>
      </c>
      <c r="C1060" s="73">
        <v>8515.0</v>
      </c>
      <c r="D1060" s="73">
        <v>6.0</v>
      </c>
      <c r="E1060" s="73"/>
      <c r="F1060" s="74" t="str">
        <f t="array" ref="F1060">XLOOKUP(B1060, MachineCategory!B:B, MachineCategory!A:A, "", 0, 1)
</f>
        <v>3134144b-583e-43fc-b6d6-52d0055725b0</v>
      </c>
      <c r="G1060" s="74" t="str">
        <f t="array" ref="G1060">XLOOKUP(C1060, MachineCategory!B:B, MachineCategory!A:A, "", 0, 1)
</f>
        <v>c5c3a48e-a0c3-445d-99e7-b7f6681889b9</v>
      </c>
      <c r="H1060" s="6"/>
    </row>
    <row r="1061">
      <c r="A1061" s="73" t="s">
        <v>599</v>
      </c>
      <c r="B1061" s="73">
        <v>8510.0</v>
      </c>
      <c r="C1061" s="73">
        <v>8516.0</v>
      </c>
      <c r="D1061" s="73">
        <v>7.0</v>
      </c>
      <c r="E1061" s="73"/>
      <c r="F1061" s="74" t="str">
        <f t="array" ref="F1061">XLOOKUP(B1061, MachineCategory!B:B, MachineCategory!A:A, "", 0, 1)
</f>
        <v>3134144b-583e-43fc-b6d6-52d0055725b0</v>
      </c>
      <c r="G1061" s="74" t="str">
        <f t="array" ref="G1061">XLOOKUP(C1061, MachineCategory!B:B, MachineCategory!A:A, "", 0, 1)
</f>
        <v>5321d598-c3aa-4325-8bfa-169693621402</v>
      </c>
      <c r="H1061" s="6"/>
    </row>
    <row r="1062">
      <c r="A1062" s="73" t="s">
        <v>599</v>
      </c>
      <c r="B1062" s="73">
        <v>8510.0</v>
      </c>
      <c r="C1062" s="73">
        <v>8145.0</v>
      </c>
      <c r="D1062" s="73">
        <v>8.0</v>
      </c>
      <c r="E1062" s="73"/>
      <c r="F1062" s="74" t="str">
        <f t="array" ref="F1062">XLOOKUP(B1062, MachineCategory!B:B, MachineCategory!A:A, "", 0, 1)
</f>
        <v>3134144b-583e-43fc-b6d6-52d0055725b0</v>
      </c>
      <c r="G1062" s="74" t="str">
        <f t="array" ref="G1062">XLOOKUP(C1062, MachineCategory!B:B, MachineCategory!A:A, "", 0, 1)
</f>
        <v>791cd8e5-f67a-469b-aa9b-b60a1a1f5855</v>
      </c>
      <c r="H1062" s="6"/>
    </row>
    <row r="1063">
      <c r="A1063" s="73" t="s">
        <v>599</v>
      </c>
      <c r="B1063" s="73">
        <v>8510.0</v>
      </c>
      <c r="C1063" s="73">
        <v>8146.0</v>
      </c>
      <c r="D1063" s="73">
        <v>9.0</v>
      </c>
      <c r="E1063" s="73"/>
      <c r="F1063" s="74" t="str">
        <f t="array" ref="F1063">XLOOKUP(B1063, MachineCategory!B:B, MachineCategory!A:A, "", 0, 1)
</f>
        <v>3134144b-583e-43fc-b6d6-52d0055725b0</v>
      </c>
      <c r="G1063" s="74" t="str">
        <f t="array" ref="G1063">XLOOKUP(C1063, MachineCategory!B:B, MachineCategory!A:A, "", 0, 1)
</f>
        <v>b527c05d-0ee4-4c70-b4fe-f0664ab1e56a</v>
      </c>
      <c r="H1063" s="6"/>
    </row>
    <row r="1064">
      <c r="A1064" s="73" t="s">
        <v>599</v>
      </c>
      <c r="B1064" s="73">
        <v>8510.0</v>
      </c>
      <c r="C1064" s="73">
        <v>8508.0</v>
      </c>
      <c r="D1064" s="73">
        <v>10.0</v>
      </c>
      <c r="E1064" s="73"/>
      <c r="F1064" s="74" t="str">
        <f t="array" ref="F1064">XLOOKUP(B1064, MachineCategory!B:B, MachineCategory!A:A, "", 0, 1)
</f>
        <v>3134144b-583e-43fc-b6d6-52d0055725b0</v>
      </c>
      <c r="G1064" s="74" t="str">
        <f t="array" ref="G1064">XLOOKUP(C1064, MachineCategory!B:B, MachineCategory!A:A, "", 0, 1)
</f>
        <v>c40a99eb-2c08-4629-ad1a-1a29523631d5</v>
      </c>
      <c r="H1064" s="6"/>
    </row>
    <row r="1065">
      <c r="A1065" s="73" t="s">
        <v>599</v>
      </c>
      <c r="B1065" s="73">
        <v>8511.0</v>
      </c>
      <c r="C1065" s="73">
        <v>8508.0</v>
      </c>
      <c r="D1065" s="73">
        <v>1.0</v>
      </c>
      <c r="E1065" s="74" t="b">
        <v>1</v>
      </c>
      <c r="F1065" s="74" t="str">
        <f t="array" ref="F1065">XLOOKUP(B1065, MachineCategory!B:B, MachineCategory!A:A, "", 0, 1)
</f>
        <v>62e9358c-3f7d-4fc3-ad8b-f88b4c5d5757</v>
      </c>
      <c r="G1065" s="74" t="str">
        <f t="array" ref="G1065">XLOOKUP(C1065, MachineCategory!B:B, MachineCategory!A:A, "", 0, 1)
</f>
        <v>c40a99eb-2c08-4629-ad1a-1a29523631d5</v>
      </c>
      <c r="H1065" s="6"/>
    </row>
    <row r="1066">
      <c r="A1066" s="73" t="s">
        <v>599</v>
      </c>
      <c r="B1066" s="73">
        <v>8511.0</v>
      </c>
      <c r="C1066" s="73">
        <v>8509.0</v>
      </c>
      <c r="D1066" s="73">
        <v>2.0</v>
      </c>
      <c r="E1066" s="73"/>
      <c r="F1066" s="74" t="str">
        <f t="array" ref="F1066">XLOOKUP(B1066, MachineCategory!B:B, MachineCategory!A:A, "", 0, 1)
</f>
        <v>62e9358c-3f7d-4fc3-ad8b-f88b4c5d5757</v>
      </c>
      <c r="G1066" s="74" t="str">
        <f t="array" ref="G1066">XLOOKUP(C1066, MachineCategory!B:B, MachineCategory!A:A, "", 0, 1)
</f>
        <v>170a0b70-2c99-4368-8e98-0a3ff22ea0cd</v>
      </c>
      <c r="H1066" s="6"/>
    </row>
    <row r="1067">
      <c r="A1067" s="73" t="s">
        <v>599</v>
      </c>
      <c r="B1067" s="73">
        <v>8511.0</v>
      </c>
      <c r="C1067" s="73">
        <v>8511.0</v>
      </c>
      <c r="D1067" s="73">
        <v>3.0</v>
      </c>
      <c r="E1067" s="73"/>
      <c r="F1067" s="74" t="str">
        <f t="array" ref="F1067">XLOOKUP(B1067, MachineCategory!B:B, MachineCategory!A:A, "", 0, 1)
</f>
        <v>62e9358c-3f7d-4fc3-ad8b-f88b4c5d5757</v>
      </c>
      <c r="G1067" s="74" t="str">
        <f t="array" ref="G1067">XLOOKUP(C1067, MachineCategory!B:B, MachineCategory!A:A, "", 0, 1)
</f>
        <v>62e9358c-3f7d-4fc3-ad8b-f88b4c5d5757</v>
      </c>
      <c r="H1067" s="6"/>
    </row>
    <row r="1068">
      <c r="A1068" s="73" t="s">
        <v>599</v>
      </c>
      <c r="B1068" s="73">
        <v>8511.0</v>
      </c>
      <c r="C1068" s="73">
        <v>8512.0</v>
      </c>
      <c r="D1068" s="73">
        <v>4.0</v>
      </c>
      <c r="E1068" s="73"/>
      <c r="F1068" s="74" t="str">
        <f t="array" ref="F1068">XLOOKUP(B1068, MachineCategory!B:B, MachineCategory!A:A, "", 0, 1)
</f>
        <v>62e9358c-3f7d-4fc3-ad8b-f88b4c5d5757</v>
      </c>
      <c r="G1068" s="74" t="str">
        <f t="array" ref="G1068">XLOOKUP(C1068, MachineCategory!B:B, MachineCategory!A:A, "", 0, 1)
</f>
        <v>518199ed-7897-46bd-8ca5-3c68c17a35ee</v>
      </c>
      <c r="H1068" s="6"/>
    </row>
    <row r="1069">
      <c r="A1069" s="73" t="s">
        <v>599</v>
      </c>
      <c r="B1069" s="73">
        <v>8511.0</v>
      </c>
      <c r="C1069" s="73">
        <v>8513.0</v>
      </c>
      <c r="D1069" s="73">
        <v>5.0</v>
      </c>
      <c r="E1069" s="73"/>
      <c r="F1069" s="74" t="str">
        <f t="array" ref="F1069">XLOOKUP(B1069, MachineCategory!B:B, MachineCategory!A:A, "", 0, 1)
</f>
        <v>62e9358c-3f7d-4fc3-ad8b-f88b4c5d5757</v>
      </c>
      <c r="G1069" s="74" t="str">
        <f t="array" ref="G1069">XLOOKUP(C1069, MachineCategory!B:B, MachineCategory!A:A, "", 0, 1)
</f>
        <v>5f75e6f2-eaa4-4467-a2d9-1447ffcf77c3</v>
      </c>
      <c r="H1069" s="6"/>
    </row>
    <row r="1070">
      <c r="A1070" s="73" t="s">
        <v>599</v>
      </c>
      <c r="B1070" s="73">
        <v>8511.0</v>
      </c>
      <c r="C1070" s="73">
        <v>8514.0</v>
      </c>
      <c r="D1070" s="73">
        <v>6.0</v>
      </c>
      <c r="E1070" s="73"/>
      <c r="F1070" s="74" t="str">
        <f t="array" ref="F1070">XLOOKUP(B1070, MachineCategory!B:B, MachineCategory!A:A, "", 0, 1)
</f>
        <v>62e9358c-3f7d-4fc3-ad8b-f88b4c5d5757</v>
      </c>
      <c r="G1070" s="74" t="str">
        <f t="array" ref="G1070">XLOOKUP(C1070, MachineCategory!B:B, MachineCategory!A:A, "", 0, 1)
</f>
        <v>27517b3c-e6ab-497f-8313-28e696210487</v>
      </c>
      <c r="H1070" s="6"/>
    </row>
    <row r="1071">
      <c r="A1071" s="73" t="s">
        <v>599</v>
      </c>
      <c r="B1071" s="73">
        <v>8511.0</v>
      </c>
      <c r="C1071" s="73">
        <v>8515.0</v>
      </c>
      <c r="D1071" s="73">
        <v>7.0</v>
      </c>
      <c r="E1071" s="73"/>
      <c r="F1071" s="74" t="str">
        <f t="array" ref="F1071">XLOOKUP(B1071, MachineCategory!B:B, MachineCategory!A:A, "", 0, 1)
</f>
        <v>62e9358c-3f7d-4fc3-ad8b-f88b4c5d5757</v>
      </c>
      <c r="G1071" s="74" t="str">
        <f t="array" ref="G1071">XLOOKUP(C1071, MachineCategory!B:B, MachineCategory!A:A, "", 0, 1)
</f>
        <v>c5c3a48e-a0c3-445d-99e7-b7f6681889b9</v>
      </c>
      <c r="H1071" s="6"/>
    </row>
    <row r="1072">
      <c r="A1072" s="73" t="s">
        <v>599</v>
      </c>
      <c r="B1072" s="73">
        <v>8511.0</v>
      </c>
      <c r="C1072" s="73">
        <v>8516.0</v>
      </c>
      <c r="D1072" s="73">
        <v>8.0</v>
      </c>
      <c r="E1072" s="73"/>
      <c r="F1072" s="74" t="str">
        <f t="array" ref="F1072">XLOOKUP(B1072, MachineCategory!B:B, MachineCategory!A:A, "", 0, 1)
</f>
        <v>62e9358c-3f7d-4fc3-ad8b-f88b4c5d5757</v>
      </c>
      <c r="G1072" s="74" t="str">
        <f t="array" ref="G1072">XLOOKUP(C1072, MachineCategory!B:B, MachineCategory!A:A, "", 0, 1)
</f>
        <v>5321d598-c3aa-4325-8bfa-169693621402</v>
      </c>
      <c r="H1072" s="6"/>
    </row>
    <row r="1073">
      <c r="A1073" s="73" t="s">
        <v>599</v>
      </c>
      <c r="B1073" s="73">
        <v>8511.0</v>
      </c>
      <c r="C1073" s="73">
        <v>8145.0</v>
      </c>
      <c r="D1073" s="73">
        <v>9.0</v>
      </c>
      <c r="E1073" s="73"/>
      <c r="F1073" s="74" t="str">
        <f t="array" ref="F1073">XLOOKUP(B1073, MachineCategory!B:B, MachineCategory!A:A, "", 0, 1)
</f>
        <v>62e9358c-3f7d-4fc3-ad8b-f88b4c5d5757</v>
      </c>
      <c r="G1073" s="74" t="str">
        <f t="array" ref="G1073">XLOOKUP(C1073, MachineCategory!B:B, MachineCategory!A:A, "", 0, 1)
</f>
        <v>791cd8e5-f67a-469b-aa9b-b60a1a1f5855</v>
      </c>
      <c r="H1073" s="6"/>
    </row>
    <row r="1074">
      <c r="A1074" s="73" t="s">
        <v>599</v>
      </c>
      <c r="B1074" s="73">
        <v>8511.0</v>
      </c>
      <c r="C1074" s="73">
        <v>8146.0</v>
      </c>
      <c r="D1074" s="73">
        <v>10.0</v>
      </c>
      <c r="E1074" s="73"/>
      <c r="F1074" s="74" t="str">
        <f t="array" ref="F1074">XLOOKUP(B1074, MachineCategory!B:B, MachineCategory!A:A, "", 0, 1)
</f>
        <v>62e9358c-3f7d-4fc3-ad8b-f88b4c5d5757</v>
      </c>
      <c r="G1074" s="74" t="str">
        <f t="array" ref="G1074">XLOOKUP(C1074, MachineCategory!B:B, MachineCategory!A:A, "", 0, 1)
</f>
        <v>b527c05d-0ee4-4c70-b4fe-f0664ab1e56a</v>
      </c>
      <c r="H1074" s="6"/>
    </row>
    <row r="1075">
      <c r="A1075" s="73" t="s">
        <v>599</v>
      </c>
      <c r="B1075" s="73">
        <v>8512.0</v>
      </c>
      <c r="C1075" s="73">
        <v>8515.0</v>
      </c>
      <c r="D1075" s="73">
        <v>1.0</v>
      </c>
      <c r="E1075" s="74" t="b">
        <v>1</v>
      </c>
      <c r="F1075" s="74" t="str">
        <f t="array" ref="F1075">XLOOKUP(B1075, MachineCategory!B:B, MachineCategory!A:A, "", 0, 1)
</f>
        <v>518199ed-7897-46bd-8ca5-3c68c17a35ee</v>
      </c>
      <c r="G1075" s="74" t="str">
        <f t="array" ref="G1075">XLOOKUP(C1075, MachineCategory!B:B, MachineCategory!A:A, "", 0, 1)
</f>
        <v>c5c3a48e-a0c3-445d-99e7-b7f6681889b9</v>
      </c>
      <c r="H1075" s="6"/>
    </row>
    <row r="1076">
      <c r="A1076" s="73" t="s">
        <v>599</v>
      </c>
      <c r="B1076" s="73">
        <v>8512.0</v>
      </c>
      <c r="C1076" s="73">
        <v>8516.0</v>
      </c>
      <c r="D1076" s="73">
        <v>2.0</v>
      </c>
      <c r="E1076" s="73"/>
      <c r="F1076" s="74" t="str">
        <f t="array" ref="F1076">XLOOKUP(B1076, MachineCategory!B:B, MachineCategory!A:A, "", 0, 1)
</f>
        <v>518199ed-7897-46bd-8ca5-3c68c17a35ee</v>
      </c>
      <c r="G1076" s="74" t="str">
        <f t="array" ref="G1076">XLOOKUP(C1076, MachineCategory!B:B, MachineCategory!A:A, "", 0, 1)
</f>
        <v>5321d598-c3aa-4325-8bfa-169693621402</v>
      </c>
      <c r="H1076" s="6"/>
    </row>
    <row r="1077">
      <c r="A1077" s="73" t="s">
        <v>599</v>
      </c>
      <c r="B1077" s="73">
        <v>8512.0</v>
      </c>
      <c r="C1077" s="73">
        <v>8510.0</v>
      </c>
      <c r="D1077" s="73">
        <v>3.0</v>
      </c>
      <c r="E1077" s="73"/>
      <c r="F1077" s="74" t="str">
        <f t="array" ref="F1077">XLOOKUP(B1077, MachineCategory!B:B, MachineCategory!A:A, "", 0, 1)
</f>
        <v>518199ed-7897-46bd-8ca5-3c68c17a35ee</v>
      </c>
      <c r="G1077" s="74" t="str">
        <f t="array" ref="G1077">XLOOKUP(C1077, MachineCategory!B:B, MachineCategory!A:A, "", 0, 1)
</f>
        <v>3134144b-583e-43fc-b6d6-52d0055725b0</v>
      </c>
      <c r="H1077" s="6"/>
    </row>
    <row r="1078">
      <c r="A1078" s="73" t="s">
        <v>599</v>
      </c>
      <c r="B1078" s="73">
        <v>8512.0</v>
      </c>
      <c r="C1078" s="73">
        <v>8509.0</v>
      </c>
      <c r="D1078" s="73">
        <v>4.0</v>
      </c>
      <c r="E1078" s="73"/>
      <c r="F1078" s="74" t="str">
        <f t="array" ref="F1078">XLOOKUP(B1078, MachineCategory!B:B, MachineCategory!A:A, "", 0, 1)
</f>
        <v>518199ed-7897-46bd-8ca5-3c68c17a35ee</v>
      </c>
      <c r="G1078" s="74" t="str">
        <f t="array" ref="G1078">XLOOKUP(C1078, MachineCategory!B:B, MachineCategory!A:A, "", 0, 1)
</f>
        <v>170a0b70-2c99-4368-8e98-0a3ff22ea0cd</v>
      </c>
      <c r="H1078" s="6"/>
    </row>
    <row r="1079">
      <c r="A1079" s="73" t="s">
        <v>599</v>
      </c>
      <c r="B1079" s="73">
        <v>8512.0</v>
      </c>
      <c r="C1079" s="73">
        <v>8511.0</v>
      </c>
      <c r="D1079" s="73">
        <v>5.0</v>
      </c>
      <c r="E1079" s="73"/>
      <c r="F1079" s="74" t="str">
        <f t="array" ref="F1079">XLOOKUP(B1079, MachineCategory!B:B, MachineCategory!A:A, "", 0, 1)
</f>
        <v>518199ed-7897-46bd-8ca5-3c68c17a35ee</v>
      </c>
      <c r="G1079" s="74" t="str">
        <f t="array" ref="G1079">XLOOKUP(C1079, MachineCategory!B:B, MachineCategory!A:A, "", 0, 1)
</f>
        <v>62e9358c-3f7d-4fc3-ad8b-f88b4c5d5757</v>
      </c>
      <c r="H1079" s="6"/>
    </row>
    <row r="1080">
      <c r="A1080" s="73" t="s">
        <v>599</v>
      </c>
      <c r="B1080" s="73">
        <v>8512.0</v>
      </c>
      <c r="C1080" s="73">
        <v>8513.0</v>
      </c>
      <c r="D1080" s="73">
        <v>6.0</v>
      </c>
      <c r="E1080" s="73"/>
      <c r="F1080" s="74" t="str">
        <f t="array" ref="F1080">XLOOKUP(B1080, MachineCategory!B:B, MachineCategory!A:A, "", 0, 1)
</f>
        <v>518199ed-7897-46bd-8ca5-3c68c17a35ee</v>
      </c>
      <c r="G1080" s="74" t="str">
        <f t="array" ref="G1080">XLOOKUP(C1080, MachineCategory!B:B, MachineCategory!A:A, "", 0, 1)
</f>
        <v>5f75e6f2-eaa4-4467-a2d9-1447ffcf77c3</v>
      </c>
      <c r="H1080" s="6"/>
    </row>
    <row r="1081">
      <c r="A1081" s="73" t="s">
        <v>599</v>
      </c>
      <c r="B1081" s="73">
        <v>8512.0</v>
      </c>
      <c r="C1081" s="73">
        <v>8514.0</v>
      </c>
      <c r="D1081" s="73">
        <v>7.0</v>
      </c>
      <c r="E1081" s="73"/>
      <c r="F1081" s="74" t="str">
        <f t="array" ref="F1081">XLOOKUP(B1081, MachineCategory!B:B, MachineCategory!A:A, "", 0, 1)
</f>
        <v>518199ed-7897-46bd-8ca5-3c68c17a35ee</v>
      </c>
      <c r="G1081" s="74" t="str">
        <f t="array" ref="G1081">XLOOKUP(C1081, MachineCategory!B:B, MachineCategory!A:A, "", 0, 1)
</f>
        <v>27517b3c-e6ab-497f-8313-28e696210487</v>
      </c>
      <c r="H1081" s="6"/>
    </row>
    <row r="1082">
      <c r="A1082" s="73" t="s">
        <v>599</v>
      </c>
      <c r="B1082" s="73">
        <v>8512.0</v>
      </c>
      <c r="C1082" s="73">
        <v>8508.0</v>
      </c>
      <c r="D1082" s="73">
        <v>8.0</v>
      </c>
      <c r="E1082" s="73"/>
      <c r="F1082" s="74" t="str">
        <f t="array" ref="F1082">XLOOKUP(B1082, MachineCategory!B:B, MachineCategory!A:A, "", 0, 1)
</f>
        <v>518199ed-7897-46bd-8ca5-3c68c17a35ee</v>
      </c>
      <c r="G1082" s="74" t="str">
        <f t="array" ref="G1082">XLOOKUP(C1082, MachineCategory!B:B, MachineCategory!A:A, "", 0, 1)
</f>
        <v>c40a99eb-2c08-4629-ad1a-1a29523631d5</v>
      </c>
      <c r="H1082" s="6"/>
    </row>
    <row r="1083">
      <c r="A1083" s="73" t="s">
        <v>599</v>
      </c>
      <c r="B1083" s="73">
        <v>8512.0</v>
      </c>
      <c r="C1083" s="73">
        <v>8145.0</v>
      </c>
      <c r="D1083" s="73">
        <v>9.0</v>
      </c>
      <c r="E1083" s="73"/>
      <c r="F1083" s="74" t="str">
        <f t="array" ref="F1083">XLOOKUP(B1083, MachineCategory!B:B, MachineCategory!A:A, "", 0, 1)
</f>
        <v>518199ed-7897-46bd-8ca5-3c68c17a35ee</v>
      </c>
      <c r="G1083" s="74" t="str">
        <f t="array" ref="G1083">XLOOKUP(C1083, MachineCategory!B:B, MachineCategory!A:A, "", 0, 1)
</f>
        <v>791cd8e5-f67a-469b-aa9b-b60a1a1f5855</v>
      </c>
      <c r="H1083" s="6"/>
    </row>
    <row r="1084">
      <c r="A1084" s="73" t="s">
        <v>599</v>
      </c>
      <c r="B1084" s="73">
        <v>8512.0</v>
      </c>
      <c r="C1084" s="73">
        <v>8146.0</v>
      </c>
      <c r="D1084" s="73">
        <v>10.0</v>
      </c>
      <c r="E1084" s="73"/>
      <c r="F1084" s="74" t="str">
        <f t="array" ref="F1084">XLOOKUP(B1084, MachineCategory!B:B, MachineCategory!A:A, "", 0, 1)
</f>
        <v>518199ed-7897-46bd-8ca5-3c68c17a35ee</v>
      </c>
      <c r="G1084" s="74" t="str">
        <f t="array" ref="G1084">XLOOKUP(C1084, MachineCategory!B:B, MachineCategory!A:A, "", 0, 1)
</f>
        <v>b527c05d-0ee4-4c70-b4fe-f0664ab1e56a</v>
      </c>
      <c r="H1084" s="6"/>
    </row>
    <row r="1085">
      <c r="A1085" s="73" t="s">
        <v>599</v>
      </c>
      <c r="B1085" s="73">
        <v>8513.0</v>
      </c>
      <c r="C1085" s="73">
        <v>8514.0</v>
      </c>
      <c r="D1085" s="73">
        <v>1.0</v>
      </c>
      <c r="E1085" s="74" t="b">
        <v>1</v>
      </c>
      <c r="F1085" s="74" t="str">
        <f t="array" ref="F1085">XLOOKUP(B1085, MachineCategory!B:B, MachineCategory!A:A, "", 0, 1)
</f>
        <v>5f75e6f2-eaa4-4467-a2d9-1447ffcf77c3</v>
      </c>
      <c r="G1085" s="74" t="str">
        <f t="array" ref="G1085">XLOOKUP(C1085, MachineCategory!B:B, MachineCategory!A:A, "", 0, 1)
</f>
        <v>27517b3c-e6ab-497f-8313-28e696210487</v>
      </c>
      <c r="H1085" s="6"/>
    </row>
    <row r="1086">
      <c r="A1086" s="73" t="s">
        <v>599</v>
      </c>
      <c r="B1086" s="73">
        <v>8513.0</v>
      </c>
      <c r="C1086" s="73">
        <v>8509.0</v>
      </c>
      <c r="D1086" s="73">
        <v>2.0</v>
      </c>
      <c r="E1086" s="73"/>
      <c r="F1086" s="74" t="str">
        <f t="array" ref="F1086">XLOOKUP(B1086, MachineCategory!B:B, MachineCategory!A:A, "", 0, 1)
</f>
        <v>5f75e6f2-eaa4-4467-a2d9-1447ffcf77c3</v>
      </c>
      <c r="G1086" s="74" t="str">
        <f t="array" ref="G1086">XLOOKUP(C1086, MachineCategory!B:B, MachineCategory!A:A, "", 0, 1)
</f>
        <v>170a0b70-2c99-4368-8e98-0a3ff22ea0cd</v>
      </c>
      <c r="H1086" s="6"/>
    </row>
    <row r="1087">
      <c r="A1087" s="73" t="s">
        <v>599</v>
      </c>
      <c r="B1087" s="73">
        <v>8513.0</v>
      </c>
      <c r="C1087" s="73">
        <v>8510.0</v>
      </c>
      <c r="D1087" s="73">
        <v>3.0</v>
      </c>
      <c r="E1087" s="73"/>
      <c r="F1087" s="74" t="str">
        <f t="array" ref="F1087">XLOOKUP(B1087, MachineCategory!B:B, MachineCategory!A:A, "", 0, 1)
</f>
        <v>5f75e6f2-eaa4-4467-a2d9-1447ffcf77c3</v>
      </c>
      <c r="G1087" s="74" t="str">
        <f t="array" ref="G1087">XLOOKUP(C1087, MachineCategory!B:B, MachineCategory!A:A, "", 0, 1)
</f>
        <v>3134144b-583e-43fc-b6d6-52d0055725b0</v>
      </c>
      <c r="H1087" s="6"/>
    </row>
    <row r="1088">
      <c r="A1088" s="73" t="s">
        <v>599</v>
      </c>
      <c r="B1088" s="73">
        <v>8513.0</v>
      </c>
      <c r="C1088" s="73">
        <v>8515.0</v>
      </c>
      <c r="D1088" s="73">
        <v>4.0</v>
      </c>
      <c r="E1088" s="73"/>
      <c r="F1088" s="74" t="str">
        <f t="array" ref="F1088">XLOOKUP(B1088, MachineCategory!B:B, MachineCategory!A:A, "", 0, 1)
</f>
        <v>5f75e6f2-eaa4-4467-a2d9-1447ffcf77c3</v>
      </c>
      <c r="G1088" s="74" t="str">
        <f t="array" ref="G1088">XLOOKUP(C1088, MachineCategory!B:B, MachineCategory!A:A, "", 0, 1)
</f>
        <v>c5c3a48e-a0c3-445d-99e7-b7f6681889b9</v>
      </c>
      <c r="H1088" s="6"/>
    </row>
    <row r="1089">
      <c r="A1089" s="73" t="s">
        <v>599</v>
      </c>
      <c r="B1089" s="73">
        <v>8513.0</v>
      </c>
      <c r="C1089" s="73">
        <v>8516.0</v>
      </c>
      <c r="D1089" s="73">
        <v>5.0</v>
      </c>
      <c r="E1089" s="73"/>
      <c r="F1089" s="74" t="str">
        <f t="array" ref="F1089">XLOOKUP(B1089, MachineCategory!B:B, MachineCategory!A:A, "", 0, 1)
</f>
        <v>5f75e6f2-eaa4-4467-a2d9-1447ffcf77c3</v>
      </c>
      <c r="G1089" s="74" t="str">
        <f t="array" ref="G1089">XLOOKUP(C1089, MachineCategory!B:B, MachineCategory!A:A, "", 0, 1)
</f>
        <v>5321d598-c3aa-4325-8bfa-169693621402</v>
      </c>
      <c r="H1089" s="6"/>
    </row>
    <row r="1090">
      <c r="A1090" s="73" t="s">
        <v>599</v>
      </c>
      <c r="B1090" s="73">
        <v>8513.0</v>
      </c>
      <c r="C1090" s="73">
        <v>8512.0</v>
      </c>
      <c r="D1090" s="73">
        <v>6.0</v>
      </c>
      <c r="E1090" s="73"/>
      <c r="F1090" s="74" t="str">
        <f t="array" ref="F1090">XLOOKUP(B1090, MachineCategory!B:B, MachineCategory!A:A, "", 0, 1)
</f>
        <v>5f75e6f2-eaa4-4467-a2d9-1447ffcf77c3</v>
      </c>
      <c r="G1090" s="74" t="str">
        <f t="array" ref="G1090">XLOOKUP(C1090, MachineCategory!B:B, MachineCategory!A:A, "", 0, 1)
</f>
        <v>518199ed-7897-46bd-8ca5-3c68c17a35ee</v>
      </c>
      <c r="H1090" s="6"/>
    </row>
    <row r="1091">
      <c r="A1091" s="73" t="s">
        <v>599</v>
      </c>
      <c r="B1091" s="73">
        <v>8513.0</v>
      </c>
      <c r="C1091" s="73">
        <v>8511.0</v>
      </c>
      <c r="D1091" s="73">
        <v>7.0</v>
      </c>
      <c r="E1091" s="73"/>
      <c r="F1091" s="74" t="str">
        <f t="array" ref="F1091">XLOOKUP(B1091, MachineCategory!B:B, MachineCategory!A:A, "", 0, 1)
</f>
        <v>5f75e6f2-eaa4-4467-a2d9-1447ffcf77c3</v>
      </c>
      <c r="G1091" s="74" t="str">
        <f t="array" ref="G1091">XLOOKUP(C1091, MachineCategory!B:B, MachineCategory!A:A, "", 0, 1)
</f>
        <v>62e9358c-3f7d-4fc3-ad8b-f88b4c5d5757</v>
      </c>
      <c r="H1091" s="6"/>
    </row>
    <row r="1092">
      <c r="A1092" s="73" t="s">
        <v>599</v>
      </c>
      <c r="B1092" s="73">
        <v>8513.0</v>
      </c>
      <c r="C1092" s="73">
        <v>8508.0</v>
      </c>
      <c r="D1092" s="73">
        <v>8.0</v>
      </c>
      <c r="E1092" s="73"/>
      <c r="F1092" s="74" t="str">
        <f t="array" ref="F1092">XLOOKUP(B1092, MachineCategory!B:B, MachineCategory!A:A, "", 0, 1)
</f>
        <v>5f75e6f2-eaa4-4467-a2d9-1447ffcf77c3</v>
      </c>
      <c r="G1092" s="74" t="str">
        <f t="array" ref="G1092">XLOOKUP(C1092, MachineCategory!B:B, MachineCategory!A:A, "", 0, 1)
</f>
        <v>c40a99eb-2c08-4629-ad1a-1a29523631d5</v>
      </c>
      <c r="H1092" s="6"/>
    </row>
    <row r="1093">
      <c r="A1093" s="73" t="s">
        <v>599</v>
      </c>
      <c r="B1093" s="73">
        <v>8513.0</v>
      </c>
      <c r="C1093" s="73">
        <v>8145.0</v>
      </c>
      <c r="D1093" s="73">
        <v>9.0</v>
      </c>
      <c r="E1093" s="73"/>
      <c r="F1093" s="74" t="str">
        <f t="array" ref="F1093">XLOOKUP(B1093, MachineCategory!B:B, MachineCategory!A:A, "", 0, 1)
</f>
        <v>5f75e6f2-eaa4-4467-a2d9-1447ffcf77c3</v>
      </c>
      <c r="G1093" s="74" t="str">
        <f t="array" ref="G1093">XLOOKUP(C1093, MachineCategory!B:B, MachineCategory!A:A, "", 0, 1)
</f>
        <v>791cd8e5-f67a-469b-aa9b-b60a1a1f5855</v>
      </c>
      <c r="H1093" s="6"/>
    </row>
    <row r="1094">
      <c r="A1094" s="73" t="s">
        <v>599</v>
      </c>
      <c r="B1094" s="73">
        <v>8513.0</v>
      </c>
      <c r="C1094" s="73">
        <v>8146.0</v>
      </c>
      <c r="D1094" s="73">
        <v>10.0</v>
      </c>
      <c r="E1094" s="73"/>
      <c r="F1094" s="74" t="str">
        <f t="array" ref="F1094">XLOOKUP(B1094, MachineCategory!B:B, MachineCategory!A:A, "", 0, 1)
</f>
        <v>5f75e6f2-eaa4-4467-a2d9-1447ffcf77c3</v>
      </c>
      <c r="G1094" s="74" t="str">
        <f t="array" ref="G1094">XLOOKUP(C1094, MachineCategory!B:B, MachineCategory!A:A, "", 0, 1)
</f>
        <v>b527c05d-0ee4-4c70-b4fe-f0664ab1e56a</v>
      </c>
      <c r="H1094" s="6"/>
    </row>
    <row r="1095">
      <c r="A1095" s="73" t="s">
        <v>599</v>
      </c>
      <c r="B1095" s="73">
        <v>8514.0</v>
      </c>
      <c r="C1095" s="73">
        <v>8513.0</v>
      </c>
      <c r="D1095" s="73">
        <v>1.0</v>
      </c>
      <c r="E1095" s="74" t="b">
        <v>1</v>
      </c>
      <c r="F1095" s="74" t="str">
        <f t="array" ref="F1095">XLOOKUP(B1095, MachineCategory!B:B, MachineCategory!A:A, "", 0, 1)
</f>
        <v>27517b3c-e6ab-497f-8313-28e696210487</v>
      </c>
      <c r="G1095" s="74" t="str">
        <f t="array" ref="G1095">XLOOKUP(C1095, MachineCategory!B:B, MachineCategory!A:A, "", 0, 1)
</f>
        <v>5f75e6f2-eaa4-4467-a2d9-1447ffcf77c3</v>
      </c>
      <c r="H1095" s="6"/>
    </row>
    <row r="1096">
      <c r="A1096" s="73" t="s">
        <v>599</v>
      </c>
      <c r="B1096" s="73">
        <v>8514.0</v>
      </c>
      <c r="C1096" s="73">
        <v>8510.0</v>
      </c>
      <c r="D1096" s="73">
        <v>2.0</v>
      </c>
      <c r="E1096" s="73"/>
      <c r="F1096" s="74" t="str">
        <f t="array" ref="F1096">XLOOKUP(B1096, MachineCategory!B:B, MachineCategory!A:A, "", 0, 1)
</f>
        <v>27517b3c-e6ab-497f-8313-28e696210487</v>
      </c>
      <c r="G1096" s="74" t="str">
        <f t="array" ref="G1096">XLOOKUP(C1096, MachineCategory!B:B, MachineCategory!A:A, "", 0, 1)
</f>
        <v>3134144b-583e-43fc-b6d6-52d0055725b0</v>
      </c>
      <c r="H1096" s="6"/>
    </row>
    <row r="1097">
      <c r="A1097" s="73" t="s">
        <v>599</v>
      </c>
      <c r="B1097" s="73">
        <v>8514.0</v>
      </c>
      <c r="C1097" s="73">
        <v>8509.0</v>
      </c>
      <c r="D1097" s="73">
        <v>3.0</v>
      </c>
      <c r="E1097" s="73"/>
      <c r="F1097" s="74" t="str">
        <f t="array" ref="F1097">XLOOKUP(B1097, MachineCategory!B:B, MachineCategory!A:A, "", 0, 1)
</f>
        <v>27517b3c-e6ab-497f-8313-28e696210487</v>
      </c>
      <c r="G1097" s="74" t="str">
        <f t="array" ref="G1097">XLOOKUP(C1097, MachineCategory!B:B, MachineCategory!A:A, "", 0, 1)
</f>
        <v>170a0b70-2c99-4368-8e98-0a3ff22ea0cd</v>
      </c>
      <c r="H1097" s="6"/>
    </row>
    <row r="1098">
      <c r="A1098" s="73" t="s">
        <v>599</v>
      </c>
      <c r="B1098" s="73">
        <v>8514.0</v>
      </c>
      <c r="C1098" s="73">
        <v>8515.0</v>
      </c>
      <c r="D1098" s="73">
        <v>4.0</v>
      </c>
      <c r="E1098" s="73"/>
      <c r="F1098" s="74" t="str">
        <f t="array" ref="F1098">XLOOKUP(B1098, MachineCategory!B:B, MachineCategory!A:A, "", 0, 1)
</f>
        <v>27517b3c-e6ab-497f-8313-28e696210487</v>
      </c>
      <c r="G1098" s="74" t="str">
        <f t="array" ref="G1098">XLOOKUP(C1098, MachineCategory!B:B, MachineCategory!A:A, "", 0, 1)
</f>
        <v>c5c3a48e-a0c3-445d-99e7-b7f6681889b9</v>
      </c>
      <c r="H1098" s="6"/>
    </row>
    <row r="1099">
      <c r="A1099" s="73" t="s">
        <v>599</v>
      </c>
      <c r="B1099" s="73">
        <v>8514.0</v>
      </c>
      <c r="C1099" s="73">
        <v>8516.0</v>
      </c>
      <c r="D1099" s="73">
        <v>5.0</v>
      </c>
      <c r="E1099" s="73"/>
      <c r="F1099" s="74" t="str">
        <f t="array" ref="F1099">XLOOKUP(B1099, MachineCategory!B:B, MachineCategory!A:A, "", 0, 1)
</f>
        <v>27517b3c-e6ab-497f-8313-28e696210487</v>
      </c>
      <c r="G1099" s="74" t="str">
        <f t="array" ref="G1099">XLOOKUP(C1099, MachineCategory!B:B, MachineCategory!A:A, "", 0, 1)
</f>
        <v>5321d598-c3aa-4325-8bfa-169693621402</v>
      </c>
      <c r="H1099" s="6"/>
    </row>
    <row r="1100">
      <c r="A1100" s="73" t="s">
        <v>599</v>
      </c>
      <c r="B1100" s="73">
        <v>8514.0</v>
      </c>
      <c r="C1100" s="73">
        <v>8511.0</v>
      </c>
      <c r="D1100" s="73">
        <v>6.0</v>
      </c>
      <c r="E1100" s="73"/>
      <c r="F1100" s="74" t="str">
        <f t="array" ref="F1100">XLOOKUP(B1100, MachineCategory!B:B, MachineCategory!A:A, "", 0, 1)
</f>
        <v>27517b3c-e6ab-497f-8313-28e696210487</v>
      </c>
      <c r="G1100" s="74" t="str">
        <f t="array" ref="G1100">XLOOKUP(C1100, MachineCategory!B:B, MachineCategory!A:A, "", 0, 1)
</f>
        <v>62e9358c-3f7d-4fc3-ad8b-f88b4c5d5757</v>
      </c>
      <c r="H1100" s="6"/>
    </row>
    <row r="1101">
      <c r="A1101" s="73" t="s">
        <v>599</v>
      </c>
      <c r="B1101" s="73">
        <v>8514.0</v>
      </c>
      <c r="C1101" s="73">
        <v>8512.0</v>
      </c>
      <c r="D1101" s="73">
        <v>7.0</v>
      </c>
      <c r="E1101" s="73"/>
      <c r="F1101" s="74" t="str">
        <f t="array" ref="F1101">XLOOKUP(B1101, MachineCategory!B:B, MachineCategory!A:A, "", 0, 1)
</f>
        <v>27517b3c-e6ab-497f-8313-28e696210487</v>
      </c>
      <c r="G1101" s="74" t="str">
        <f t="array" ref="G1101">XLOOKUP(C1101, MachineCategory!B:B, MachineCategory!A:A, "", 0, 1)
</f>
        <v>518199ed-7897-46bd-8ca5-3c68c17a35ee</v>
      </c>
      <c r="H1101" s="6"/>
    </row>
    <row r="1102">
      <c r="A1102" s="73" t="s">
        <v>599</v>
      </c>
      <c r="B1102" s="73">
        <v>8514.0</v>
      </c>
      <c r="C1102" s="73">
        <v>8508.0</v>
      </c>
      <c r="D1102" s="73">
        <v>8.0</v>
      </c>
      <c r="E1102" s="73"/>
      <c r="F1102" s="74" t="str">
        <f t="array" ref="F1102">XLOOKUP(B1102, MachineCategory!B:B, MachineCategory!A:A, "", 0, 1)
</f>
        <v>27517b3c-e6ab-497f-8313-28e696210487</v>
      </c>
      <c r="G1102" s="74" t="str">
        <f t="array" ref="G1102">XLOOKUP(C1102, MachineCategory!B:B, MachineCategory!A:A, "", 0, 1)
</f>
        <v>c40a99eb-2c08-4629-ad1a-1a29523631d5</v>
      </c>
      <c r="H1102" s="6"/>
    </row>
    <row r="1103">
      <c r="A1103" s="73" t="s">
        <v>599</v>
      </c>
      <c r="B1103" s="73">
        <v>8514.0</v>
      </c>
      <c r="C1103" s="73">
        <v>8145.0</v>
      </c>
      <c r="D1103" s="73">
        <v>9.0</v>
      </c>
      <c r="E1103" s="73"/>
      <c r="F1103" s="74" t="str">
        <f t="array" ref="F1103">XLOOKUP(B1103, MachineCategory!B:B, MachineCategory!A:A, "", 0, 1)
</f>
        <v>27517b3c-e6ab-497f-8313-28e696210487</v>
      </c>
      <c r="G1103" s="74" t="str">
        <f t="array" ref="G1103">XLOOKUP(C1103, MachineCategory!B:B, MachineCategory!A:A, "", 0, 1)
</f>
        <v>791cd8e5-f67a-469b-aa9b-b60a1a1f5855</v>
      </c>
      <c r="H1103" s="6"/>
    </row>
    <row r="1104">
      <c r="A1104" s="73" t="s">
        <v>599</v>
      </c>
      <c r="B1104" s="73">
        <v>8514.0</v>
      </c>
      <c r="C1104" s="73">
        <v>8146.0</v>
      </c>
      <c r="D1104" s="73">
        <v>10.0</v>
      </c>
      <c r="E1104" s="73"/>
      <c r="F1104" s="74" t="str">
        <f t="array" ref="F1104">XLOOKUP(B1104, MachineCategory!B:B, MachineCategory!A:A, "", 0, 1)
</f>
        <v>27517b3c-e6ab-497f-8313-28e696210487</v>
      </c>
      <c r="G1104" s="74" t="str">
        <f t="array" ref="G1104">XLOOKUP(C1104, MachineCategory!B:B, MachineCategory!A:A, "", 0, 1)
</f>
        <v>b527c05d-0ee4-4c70-b4fe-f0664ab1e56a</v>
      </c>
      <c r="H1104" s="6"/>
    </row>
    <row r="1105">
      <c r="A1105" s="73" t="s">
        <v>599</v>
      </c>
      <c r="B1105" s="73">
        <v>8515.0</v>
      </c>
      <c r="C1105" s="73">
        <v>8512.0</v>
      </c>
      <c r="D1105" s="73">
        <v>1.0</v>
      </c>
      <c r="E1105" s="74" t="b">
        <v>1</v>
      </c>
      <c r="F1105" s="74" t="str">
        <f t="array" ref="F1105">XLOOKUP(B1105, MachineCategory!B:B, MachineCategory!A:A, "", 0, 1)
</f>
        <v>c5c3a48e-a0c3-445d-99e7-b7f6681889b9</v>
      </c>
      <c r="G1105" s="74" t="str">
        <f t="array" ref="G1105">XLOOKUP(C1105, MachineCategory!B:B, MachineCategory!A:A, "", 0, 1)
</f>
        <v>518199ed-7897-46bd-8ca5-3c68c17a35ee</v>
      </c>
      <c r="H1105" s="6"/>
    </row>
    <row r="1106">
      <c r="A1106" s="73" t="s">
        <v>599</v>
      </c>
      <c r="B1106" s="73">
        <v>8515.0</v>
      </c>
      <c r="C1106" s="73">
        <v>8516.0</v>
      </c>
      <c r="D1106" s="73">
        <v>2.0</v>
      </c>
      <c r="E1106" s="73"/>
      <c r="F1106" s="74" t="str">
        <f t="array" ref="F1106">XLOOKUP(B1106, MachineCategory!B:B, MachineCategory!A:A, "", 0, 1)
</f>
        <v>c5c3a48e-a0c3-445d-99e7-b7f6681889b9</v>
      </c>
      <c r="G1106" s="74" t="str">
        <f t="array" ref="G1106">XLOOKUP(C1106, MachineCategory!B:B, MachineCategory!A:A, "", 0, 1)
</f>
        <v>5321d598-c3aa-4325-8bfa-169693621402</v>
      </c>
      <c r="H1106" s="6"/>
    </row>
    <row r="1107">
      <c r="A1107" s="73" t="s">
        <v>599</v>
      </c>
      <c r="B1107" s="73">
        <v>8515.0</v>
      </c>
      <c r="C1107" s="73">
        <v>8513.0</v>
      </c>
      <c r="D1107" s="73">
        <v>3.0</v>
      </c>
      <c r="E1107" s="73"/>
      <c r="F1107" s="74" t="str">
        <f t="array" ref="F1107">XLOOKUP(B1107, MachineCategory!B:B, MachineCategory!A:A, "", 0, 1)
</f>
        <v>c5c3a48e-a0c3-445d-99e7-b7f6681889b9</v>
      </c>
      <c r="G1107" s="74" t="str">
        <f t="array" ref="G1107">XLOOKUP(C1107, MachineCategory!B:B, MachineCategory!A:A, "", 0, 1)
</f>
        <v>5f75e6f2-eaa4-4467-a2d9-1447ffcf77c3</v>
      </c>
      <c r="H1107" s="6"/>
    </row>
    <row r="1108">
      <c r="A1108" s="73" t="s">
        <v>599</v>
      </c>
      <c r="B1108" s="73">
        <v>8515.0</v>
      </c>
      <c r="C1108" s="73">
        <v>8514.0</v>
      </c>
      <c r="D1108" s="73">
        <v>4.0</v>
      </c>
      <c r="E1108" s="73"/>
      <c r="F1108" s="74" t="str">
        <f t="array" ref="F1108">XLOOKUP(B1108, MachineCategory!B:B, MachineCategory!A:A, "", 0, 1)
</f>
        <v>c5c3a48e-a0c3-445d-99e7-b7f6681889b9</v>
      </c>
      <c r="G1108" s="74" t="str">
        <f t="array" ref="G1108">XLOOKUP(C1108, MachineCategory!B:B, MachineCategory!A:A, "", 0, 1)
</f>
        <v>27517b3c-e6ab-497f-8313-28e696210487</v>
      </c>
      <c r="H1108" s="6"/>
    </row>
    <row r="1109">
      <c r="A1109" s="73" t="s">
        <v>599</v>
      </c>
      <c r="B1109" s="73">
        <v>8515.0</v>
      </c>
      <c r="C1109" s="73">
        <v>8510.0</v>
      </c>
      <c r="D1109" s="73">
        <v>5.0</v>
      </c>
      <c r="E1109" s="73"/>
      <c r="F1109" s="74" t="str">
        <f t="array" ref="F1109">XLOOKUP(B1109, MachineCategory!B:B, MachineCategory!A:A, "", 0, 1)
</f>
        <v>c5c3a48e-a0c3-445d-99e7-b7f6681889b9</v>
      </c>
      <c r="G1109" s="74" t="str">
        <f t="array" ref="G1109">XLOOKUP(C1109, MachineCategory!B:B, MachineCategory!A:A, "", 0, 1)
</f>
        <v>3134144b-583e-43fc-b6d6-52d0055725b0</v>
      </c>
      <c r="H1109" s="6"/>
    </row>
    <row r="1110">
      <c r="A1110" s="73" t="s">
        <v>599</v>
      </c>
      <c r="B1110" s="73">
        <v>8515.0</v>
      </c>
      <c r="C1110" s="73">
        <v>8509.0</v>
      </c>
      <c r="D1110" s="73">
        <v>6.0</v>
      </c>
      <c r="E1110" s="73"/>
      <c r="F1110" s="74" t="str">
        <f t="array" ref="F1110">XLOOKUP(B1110, MachineCategory!B:B, MachineCategory!A:A, "", 0, 1)
</f>
        <v>c5c3a48e-a0c3-445d-99e7-b7f6681889b9</v>
      </c>
      <c r="G1110" s="74" t="str">
        <f t="array" ref="G1110">XLOOKUP(C1110, MachineCategory!B:B, MachineCategory!A:A, "", 0, 1)
</f>
        <v>170a0b70-2c99-4368-8e98-0a3ff22ea0cd</v>
      </c>
      <c r="H1110" s="6"/>
    </row>
    <row r="1111">
      <c r="A1111" s="73" t="s">
        <v>599</v>
      </c>
      <c r="B1111" s="73">
        <v>8515.0</v>
      </c>
      <c r="C1111" s="73">
        <v>8511.0</v>
      </c>
      <c r="D1111" s="73">
        <v>7.0</v>
      </c>
      <c r="E1111" s="73"/>
      <c r="F1111" s="74" t="str">
        <f t="array" ref="F1111">XLOOKUP(B1111, MachineCategory!B:B, MachineCategory!A:A, "", 0, 1)
</f>
        <v>c5c3a48e-a0c3-445d-99e7-b7f6681889b9</v>
      </c>
      <c r="G1111" s="74" t="str">
        <f t="array" ref="G1111">XLOOKUP(C1111, MachineCategory!B:B, MachineCategory!A:A, "", 0, 1)
</f>
        <v>62e9358c-3f7d-4fc3-ad8b-f88b4c5d5757</v>
      </c>
      <c r="H1111" s="6"/>
    </row>
    <row r="1112">
      <c r="A1112" s="73" t="s">
        <v>599</v>
      </c>
      <c r="B1112" s="73">
        <v>8515.0</v>
      </c>
      <c r="C1112" s="73">
        <v>8508.0</v>
      </c>
      <c r="D1112" s="73">
        <v>8.0</v>
      </c>
      <c r="E1112" s="73"/>
      <c r="F1112" s="74" t="str">
        <f t="array" ref="F1112">XLOOKUP(B1112, MachineCategory!B:B, MachineCategory!A:A, "", 0, 1)
</f>
        <v>c5c3a48e-a0c3-445d-99e7-b7f6681889b9</v>
      </c>
      <c r="G1112" s="74" t="str">
        <f t="array" ref="G1112">XLOOKUP(C1112, MachineCategory!B:B, MachineCategory!A:A, "", 0, 1)
</f>
        <v>c40a99eb-2c08-4629-ad1a-1a29523631d5</v>
      </c>
      <c r="H1112" s="6"/>
    </row>
    <row r="1113">
      <c r="A1113" s="73" t="s">
        <v>599</v>
      </c>
      <c r="B1113" s="73">
        <v>8515.0</v>
      </c>
      <c r="C1113" s="73">
        <v>8145.0</v>
      </c>
      <c r="D1113" s="73">
        <v>9.0</v>
      </c>
      <c r="E1113" s="73"/>
      <c r="F1113" s="74" t="str">
        <f t="array" ref="F1113">XLOOKUP(B1113, MachineCategory!B:B, MachineCategory!A:A, "", 0, 1)
</f>
        <v>c5c3a48e-a0c3-445d-99e7-b7f6681889b9</v>
      </c>
      <c r="G1113" s="74" t="str">
        <f t="array" ref="G1113">XLOOKUP(C1113, MachineCategory!B:B, MachineCategory!A:A, "", 0, 1)
</f>
        <v>791cd8e5-f67a-469b-aa9b-b60a1a1f5855</v>
      </c>
      <c r="H1113" s="6"/>
    </row>
    <row r="1114">
      <c r="A1114" s="73" t="s">
        <v>599</v>
      </c>
      <c r="B1114" s="73">
        <v>8515.0</v>
      </c>
      <c r="C1114" s="73">
        <v>8146.0</v>
      </c>
      <c r="D1114" s="73">
        <v>10.0</v>
      </c>
      <c r="E1114" s="73"/>
      <c r="F1114" s="74" t="str">
        <f t="array" ref="F1114">XLOOKUP(B1114, MachineCategory!B:B, MachineCategory!A:A, "", 0, 1)
</f>
        <v>c5c3a48e-a0c3-445d-99e7-b7f6681889b9</v>
      </c>
      <c r="G1114" s="74" t="str">
        <f t="array" ref="G1114">XLOOKUP(C1114, MachineCategory!B:B, MachineCategory!A:A, "", 0, 1)
</f>
        <v>b527c05d-0ee4-4c70-b4fe-f0664ab1e56a</v>
      </c>
      <c r="H1114" s="6"/>
    </row>
    <row r="1115">
      <c r="A1115" s="73" t="s">
        <v>599</v>
      </c>
      <c r="B1115" s="73">
        <v>8516.0</v>
      </c>
      <c r="C1115" s="73">
        <v>8501.0</v>
      </c>
      <c r="D1115" s="73">
        <v>1.0</v>
      </c>
      <c r="E1115" s="74" t="b">
        <v>1</v>
      </c>
      <c r="F1115" s="74" t="str">
        <f t="array" ref="F1115">XLOOKUP(B1115, MachineCategory!B:B, MachineCategory!A:A, "", 0, 1)
</f>
        <v>5321d598-c3aa-4325-8bfa-169693621402</v>
      </c>
      <c r="G1115" s="74" t="str">
        <f t="array" ref="G1115">XLOOKUP(C1115, MachineCategory!B:B, MachineCategory!A:A, "", 0, 1)
</f>
        <v>7e7d4f07-e79c-4d4f-98d0-505f5f69d84d</v>
      </c>
      <c r="H1115" s="6"/>
    </row>
    <row r="1116">
      <c r="A1116" s="73" t="s">
        <v>599</v>
      </c>
      <c r="B1116" s="73">
        <v>8516.0</v>
      </c>
      <c r="C1116" s="73">
        <v>8515.0</v>
      </c>
      <c r="D1116" s="73">
        <v>2.0</v>
      </c>
      <c r="E1116" s="73"/>
      <c r="F1116" s="74" t="str">
        <f t="array" ref="F1116">XLOOKUP(B1116, MachineCategory!B:B, MachineCategory!A:A, "", 0, 1)
</f>
        <v>5321d598-c3aa-4325-8bfa-169693621402</v>
      </c>
      <c r="G1116" s="74" t="str">
        <f t="array" ref="G1116">XLOOKUP(C1116, MachineCategory!B:B, MachineCategory!A:A, "", 0, 1)
</f>
        <v>c5c3a48e-a0c3-445d-99e7-b7f6681889b9</v>
      </c>
      <c r="H1116" s="6"/>
    </row>
    <row r="1117">
      <c r="A1117" s="73" t="s">
        <v>599</v>
      </c>
      <c r="B1117" s="73">
        <v>8516.0</v>
      </c>
      <c r="C1117" s="73">
        <v>8512.0</v>
      </c>
      <c r="D1117" s="73">
        <v>3.0</v>
      </c>
      <c r="E1117" s="73"/>
      <c r="F1117" s="74" t="str">
        <f t="array" ref="F1117">XLOOKUP(B1117, MachineCategory!B:B, MachineCategory!A:A, "", 0, 1)
</f>
        <v>5321d598-c3aa-4325-8bfa-169693621402</v>
      </c>
      <c r="G1117" s="74" t="str">
        <f t="array" ref="G1117">XLOOKUP(C1117, MachineCategory!B:B, MachineCategory!A:A, "", 0, 1)
</f>
        <v>518199ed-7897-46bd-8ca5-3c68c17a35ee</v>
      </c>
      <c r="H1117" s="6"/>
    </row>
    <row r="1118">
      <c r="A1118" s="73" t="s">
        <v>599</v>
      </c>
      <c r="B1118" s="73">
        <v>8516.0</v>
      </c>
      <c r="C1118" s="73">
        <v>8511.0</v>
      </c>
      <c r="D1118" s="73">
        <v>4.0</v>
      </c>
      <c r="E1118" s="73"/>
      <c r="F1118" s="74" t="str">
        <f t="array" ref="F1118">XLOOKUP(B1118, MachineCategory!B:B, MachineCategory!A:A, "", 0, 1)
</f>
        <v>5321d598-c3aa-4325-8bfa-169693621402</v>
      </c>
      <c r="G1118" s="74" t="str">
        <f t="array" ref="G1118">XLOOKUP(C1118, MachineCategory!B:B, MachineCategory!A:A, "", 0, 1)
</f>
        <v>62e9358c-3f7d-4fc3-ad8b-f88b4c5d5757</v>
      </c>
      <c r="H1118" s="6"/>
    </row>
    <row r="1119">
      <c r="A1119" s="73" t="s">
        <v>599</v>
      </c>
      <c r="B1119" s="73">
        <v>8516.0</v>
      </c>
      <c r="C1119" s="73">
        <v>8513.0</v>
      </c>
      <c r="D1119" s="73">
        <v>5.0</v>
      </c>
      <c r="E1119" s="73"/>
      <c r="F1119" s="74" t="str">
        <f t="array" ref="F1119">XLOOKUP(B1119, MachineCategory!B:B, MachineCategory!A:A, "", 0, 1)
</f>
        <v>5321d598-c3aa-4325-8bfa-169693621402</v>
      </c>
      <c r="G1119" s="74" t="str">
        <f t="array" ref="G1119">XLOOKUP(C1119, MachineCategory!B:B, MachineCategory!A:A, "", 0, 1)
</f>
        <v>5f75e6f2-eaa4-4467-a2d9-1447ffcf77c3</v>
      </c>
      <c r="H1119" s="6"/>
    </row>
    <row r="1120">
      <c r="A1120" s="73" t="s">
        <v>599</v>
      </c>
      <c r="B1120" s="73">
        <v>8516.0</v>
      </c>
      <c r="C1120" s="73">
        <v>8514.0</v>
      </c>
      <c r="D1120" s="73">
        <v>6.0</v>
      </c>
      <c r="E1120" s="73"/>
      <c r="F1120" s="74" t="str">
        <f t="array" ref="F1120">XLOOKUP(B1120, MachineCategory!B:B, MachineCategory!A:A, "", 0, 1)
</f>
        <v>5321d598-c3aa-4325-8bfa-169693621402</v>
      </c>
      <c r="G1120" s="74" t="str">
        <f t="array" ref="G1120">XLOOKUP(C1120, MachineCategory!B:B, MachineCategory!A:A, "", 0, 1)
</f>
        <v>27517b3c-e6ab-497f-8313-28e696210487</v>
      </c>
      <c r="H1120" s="6"/>
    </row>
    <row r="1121">
      <c r="A1121" s="73" t="s">
        <v>599</v>
      </c>
      <c r="B1121" s="73">
        <v>8516.0</v>
      </c>
      <c r="C1121" s="73">
        <v>8510.0</v>
      </c>
      <c r="D1121" s="73">
        <v>7.0</v>
      </c>
      <c r="E1121" s="73"/>
      <c r="F1121" s="74" t="str">
        <f t="array" ref="F1121">XLOOKUP(B1121, MachineCategory!B:B, MachineCategory!A:A, "", 0, 1)
</f>
        <v>5321d598-c3aa-4325-8bfa-169693621402</v>
      </c>
      <c r="G1121" s="74" t="str">
        <f t="array" ref="G1121">XLOOKUP(C1121, MachineCategory!B:B, MachineCategory!A:A, "", 0, 1)
</f>
        <v>3134144b-583e-43fc-b6d6-52d0055725b0</v>
      </c>
      <c r="H1121" s="6"/>
    </row>
    <row r="1122">
      <c r="A1122" s="73" t="s">
        <v>599</v>
      </c>
      <c r="B1122" s="73">
        <v>8516.0</v>
      </c>
      <c r="C1122" s="73">
        <v>8509.0</v>
      </c>
      <c r="D1122" s="73">
        <v>8.0</v>
      </c>
      <c r="E1122" s="73"/>
      <c r="F1122" s="74" t="str">
        <f t="array" ref="F1122">XLOOKUP(B1122, MachineCategory!B:B, MachineCategory!A:A, "", 0, 1)
</f>
        <v>5321d598-c3aa-4325-8bfa-169693621402</v>
      </c>
      <c r="G1122" s="74" t="str">
        <f t="array" ref="G1122">XLOOKUP(C1122, MachineCategory!B:B, MachineCategory!A:A, "", 0, 1)
</f>
        <v>170a0b70-2c99-4368-8e98-0a3ff22ea0cd</v>
      </c>
      <c r="H1122" s="6"/>
    </row>
    <row r="1123">
      <c r="A1123" s="73" t="s">
        <v>599</v>
      </c>
      <c r="B1123" s="73">
        <v>8516.0</v>
      </c>
      <c r="C1123" s="73">
        <v>8508.0</v>
      </c>
      <c r="D1123" s="73">
        <v>9.0</v>
      </c>
      <c r="E1123" s="73"/>
      <c r="F1123" s="74" t="str">
        <f t="array" ref="F1123">XLOOKUP(B1123, MachineCategory!B:B, MachineCategory!A:A, "", 0, 1)
</f>
        <v>5321d598-c3aa-4325-8bfa-169693621402</v>
      </c>
      <c r="G1123" s="74" t="str">
        <f t="array" ref="G1123">XLOOKUP(C1123, MachineCategory!B:B, MachineCategory!A:A, "", 0, 1)
</f>
        <v>c40a99eb-2c08-4629-ad1a-1a29523631d5</v>
      </c>
      <c r="H1123" s="6"/>
    </row>
    <row r="1124">
      <c r="A1124" s="73" t="s">
        <v>599</v>
      </c>
      <c r="B1124" s="73">
        <v>8516.0</v>
      </c>
      <c r="C1124" s="73">
        <v>8145.0</v>
      </c>
      <c r="D1124" s="73">
        <v>10.0</v>
      </c>
      <c r="E1124" s="73"/>
      <c r="F1124" s="74" t="str">
        <f t="array" ref="F1124">XLOOKUP(B1124, MachineCategory!B:B, MachineCategory!A:A, "", 0, 1)
</f>
        <v>5321d598-c3aa-4325-8bfa-169693621402</v>
      </c>
      <c r="G1124" s="74" t="str">
        <f t="array" ref="G1124">XLOOKUP(C1124, MachineCategory!B:B, MachineCategory!A:A, "", 0, 1)
</f>
        <v>791cd8e5-f67a-469b-aa9b-b60a1a1f5855</v>
      </c>
      <c r="H1124" s="6"/>
    </row>
    <row r="1125">
      <c r="A1125" s="73" t="s">
        <v>599</v>
      </c>
      <c r="B1125" s="73">
        <v>8516.0</v>
      </c>
      <c r="C1125" s="73">
        <v>8146.0</v>
      </c>
      <c r="D1125" s="73">
        <v>11.0</v>
      </c>
      <c r="E1125" s="73"/>
      <c r="F1125" s="74" t="str">
        <f t="array" ref="F1125">XLOOKUP(B1125, MachineCategory!B:B, MachineCategory!A:A, "", 0, 1)
</f>
        <v>5321d598-c3aa-4325-8bfa-169693621402</v>
      </c>
      <c r="G1125" s="74" t="str">
        <f t="array" ref="G1125">XLOOKUP(C1125, MachineCategory!B:B, MachineCategory!A:A, "", 0, 1)
</f>
        <v>b527c05d-0ee4-4c70-b4fe-f0664ab1e56a</v>
      </c>
      <c r="H1125" s="6"/>
    </row>
    <row r="1126">
      <c r="A1126" s="73" t="s">
        <v>599</v>
      </c>
      <c r="B1126" s="7">
        <v>8701.0</v>
      </c>
      <c r="C1126" s="7">
        <v>8703.0</v>
      </c>
      <c r="D1126" s="7">
        <v>1.0</v>
      </c>
      <c r="E1126" s="74" t="b">
        <v>1</v>
      </c>
      <c r="F1126" s="74" t="str">
        <f t="array" ref="F1126">XLOOKUP(B1126, MachineCategory!B:B, MachineCategory!A:A, "", 0, 1)
</f>
        <v>e1812ffa-fade-4fb7-b2d7-345adc00dd8d</v>
      </c>
      <c r="G1126" s="74" t="str">
        <f t="array" ref="G1126">XLOOKUP(C1126, MachineCategory!B:B, MachineCategory!A:A, "", 0, 1)
</f>
        <v>164aff4a-e74b-4773-b9c8-03dfa6a8ccba</v>
      </c>
      <c r="H1126" s="6"/>
    </row>
    <row r="1127">
      <c r="A1127" s="73" t="s">
        <v>599</v>
      </c>
      <c r="B1127" s="7">
        <v>8701.0</v>
      </c>
      <c r="C1127" s="7">
        <v>8704.0</v>
      </c>
      <c r="D1127" s="7">
        <v>2.0</v>
      </c>
      <c r="E1127" s="73"/>
      <c r="F1127" s="74" t="str">
        <f t="array" ref="F1127">XLOOKUP(B1127, MachineCategory!B:B, MachineCategory!A:A, "", 0, 1)
</f>
        <v>e1812ffa-fade-4fb7-b2d7-345adc00dd8d</v>
      </c>
      <c r="G1127" s="74" t="str">
        <f t="array" ref="G1127">XLOOKUP(C1127, MachineCategory!B:B, MachineCategory!A:A, "", 0, 1)
</f>
        <v>123bc71a-8e4e-4b72-85cf-c39d20fdb640</v>
      </c>
      <c r="H1127" s="6"/>
    </row>
    <row r="1128">
      <c r="A1128" s="73" t="s">
        <v>599</v>
      </c>
      <c r="B1128" s="7">
        <v>8701.0</v>
      </c>
      <c r="C1128" s="7">
        <v>8705.0</v>
      </c>
      <c r="D1128" s="7">
        <v>3.0</v>
      </c>
      <c r="E1128" s="73"/>
      <c r="F1128" s="74" t="str">
        <f t="array" ref="F1128">XLOOKUP(B1128, MachineCategory!B:B, MachineCategory!A:A, "", 0, 1)
</f>
        <v>e1812ffa-fade-4fb7-b2d7-345adc00dd8d</v>
      </c>
      <c r="G1128" s="74" t="str">
        <f t="array" ref="G1128">XLOOKUP(C1128, MachineCategory!B:B, MachineCategory!A:A, "", 0, 1)
</f>
        <v>c954d68d-9d27-470c-bd62-785480397db4</v>
      </c>
      <c r="H1128" s="6"/>
    </row>
    <row r="1129">
      <c r="A1129" s="73" t="s">
        <v>599</v>
      </c>
      <c r="B1129" s="7">
        <v>8701.0</v>
      </c>
      <c r="C1129" s="7">
        <v>8702.0</v>
      </c>
      <c r="D1129" s="7">
        <v>4.0</v>
      </c>
      <c r="E1129" s="73"/>
      <c r="F1129" s="74" t="str">
        <f t="array" ref="F1129">XLOOKUP(B1129, MachineCategory!B:B, MachineCategory!A:A, "", 0, 1)
</f>
        <v>e1812ffa-fade-4fb7-b2d7-345adc00dd8d</v>
      </c>
      <c r="G1129" s="74" t="str">
        <f t="array" ref="G1129">XLOOKUP(C1129, MachineCategory!B:B, MachineCategory!A:A, "", 0, 1)
</f>
        <v>3b93403f-153f-4bc2-90af-c1638dbc2bc7</v>
      </c>
      <c r="H1129" s="6"/>
    </row>
    <row r="1130">
      <c r="A1130" s="73" t="s">
        <v>599</v>
      </c>
      <c r="B1130" s="7">
        <v>8701.0</v>
      </c>
      <c r="C1130" s="7">
        <v>8708.0</v>
      </c>
      <c r="D1130" s="7">
        <v>5.0</v>
      </c>
      <c r="E1130" s="73"/>
      <c r="F1130" s="74" t="str">
        <f t="array" ref="F1130">XLOOKUP(B1130, MachineCategory!B:B, MachineCategory!A:A, "", 0, 1)
</f>
        <v>e1812ffa-fade-4fb7-b2d7-345adc00dd8d</v>
      </c>
      <c r="G1130" s="74" t="str">
        <f t="array" ref="G1130">XLOOKUP(C1130, MachineCategory!B:B, MachineCategory!A:A, "", 0, 1)
</f>
        <v>289ebb6c-0a66-41b8-bedd-3d5d5c99c0ae</v>
      </c>
      <c r="H1130" s="6"/>
    </row>
    <row r="1131">
      <c r="A1131" s="73" t="s">
        <v>599</v>
      </c>
      <c r="B1131" s="7">
        <v>8702.0</v>
      </c>
      <c r="C1131" s="7">
        <v>8708.0</v>
      </c>
      <c r="D1131" s="7">
        <v>1.0</v>
      </c>
      <c r="E1131" s="74" t="b">
        <v>1</v>
      </c>
      <c r="F1131" s="74" t="str">
        <f t="array" ref="F1131">XLOOKUP(B1131, MachineCategory!B:B, MachineCategory!A:A, "", 0, 1)
</f>
        <v>3b93403f-153f-4bc2-90af-c1638dbc2bc7</v>
      </c>
      <c r="G1131" s="74" t="str">
        <f t="array" ref="G1131">XLOOKUP(C1131, MachineCategory!B:B, MachineCategory!A:A, "", 0, 1)
</f>
        <v>289ebb6c-0a66-41b8-bedd-3d5d5c99c0ae</v>
      </c>
      <c r="H1131" s="6"/>
    </row>
    <row r="1132">
      <c r="A1132" s="73" t="s">
        <v>599</v>
      </c>
      <c r="B1132" s="7">
        <v>8702.0</v>
      </c>
      <c r="C1132" s="7">
        <v>8705.0</v>
      </c>
      <c r="D1132" s="7">
        <v>2.0</v>
      </c>
      <c r="E1132" s="73"/>
      <c r="F1132" s="74" t="str">
        <f t="array" ref="F1132">XLOOKUP(B1132, MachineCategory!B:B, MachineCategory!A:A, "", 0, 1)
</f>
        <v>3b93403f-153f-4bc2-90af-c1638dbc2bc7</v>
      </c>
      <c r="G1132" s="74" t="str">
        <f t="array" ref="G1132">XLOOKUP(C1132, MachineCategory!B:B, MachineCategory!A:A, "", 0, 1)
</f>
        <v>c954d68d-9d27-470c-bd62-785480397db4</v>
      </c>
      <c r="H1132" s="6"/>
    </row>
    <row r="1133">
      <c r="A1133" s="73" t="s">
        <v>599</v>
      </c>
      <c r="B1133" s="7">
        <v>8702.0</v>
      </c>
      <c r="C1133" s="7">
        <v>8704.0</v>
      </c>
      <c r="D1133" s="7">
        <v>3.0</v>
      </c>
      <c r="E1133" s="73"/>
      <c r="F1133" s="74" t="str">
        <f t="array" ref="F1133">XLOOKUP(B1133, MachineCategory!B:B, MachineCategory!A:A, "", 0, 1)
</f>
        <v>3b93403f-153f-4bc2-90af-c1638dbc2bc7</v>
      </c>
      <c r="G1133" s="74" t="str">
        <f t="array" ref="G1133">XLOOKUP(C1133, MachineCategory!B:B, MachineCategory!A:A, "", 0, 1)
</f>
        <v>123bc71a-8e4e-4b72-85cf-c39d20fdb640</v>
      </c>
      <c r="H1133" s="6"/>
    </row>
    <row r="1134">
      <c r="A1134" s="73" t="s">
        <v>599</v>
      </c>
      <c r="B1134" s="7">
        <v>8702.0</v>
      </c>
      <c r="C1134" s="7">
        <v>8703.0</v>
      </c>
      <c r="D1134" s="7">
        <v>4.0</v>
      </c>
      <c r="E1134" s="73"/>
      <c r="F1134" s="74" t="str">
        <f t="array" ref="F1134">XLOOKUP(B1134, MachineCategory!B:B, MachineCategory!A:A, "", 0, 1)
</f>
        <v>3b93403f-153f-4bc2-90af-c1638dbc2bc7</v>
      </c>
      <c r="G1134" s="74" t="str">
        <f t="array" ref="G1134">XLOOKUP(C1134, MachineCategory!B:B, MachineCategory!A:A, "", 0, 1)
</f>
        <v>164aff4a-e74b-4773-b9c8-03dfa6a8ccba</v>
      </c>
      <c r="H1134" s="6"/>
    </row>
    <row r="1135">
      <c r="A1135" s="73" t="s">
        <v>599</v>
      </c>
      <c r="B1135" s="7">
        <v>8702.0</v>
      </c>
      <c r="C1135" s="7">
        <v>8701.0</v>
      </c>
      <c r="D1135" s="7">
        <v>5.0</v>
      </c>
      <c r="E1135" s="73"/>
      <c r="F1135" s="74" t="str">
        <f t="array" ref="F1135">XLOOKUP(B1135, MachineCategory!B:B, MachineCategory!A:A, "", 0, 1)
</f>
        <v>3b93403f-153f-4bc2-90af-c1638dbc2bc7</v>
      </c>
      <c r="G1135" s="74" t="str">
        <f t="array" ref="G1135">XLOOKUP(C1135, MachineCategory!B:B, MachineCategory!A:A, "", 0, 1)
</f>
        <v>e1812ffa-fade-4fb7-b2d7-345adc00dd8d</v>
      </c>
      <c r="H1135" s="6"/>
    </row>
    <row r="1136">
      <c r="A1136" s="73" t="s">
        <v>599</v>
      </c>
      <c r="B1136" s="73">
        <v>8705.0</v>
      </c>
      <c r="C1136" s="73">
        <v>8704.0</v>
      </c>
      <c r="D1136" s="73">
        <v>1.0</v>
      </c>
      <c r="E1136" s="74" t="b">
        <v>1</v>
      </c>
      <c r="F1136" s="74" t="str">
        <f t="array" ref="F1136">XLOOKUP(B1136, MachineCategory!B:B, MachineCategory!A:A, "", 0, 1)
</f>
        <v>c954d68d-9d27-470c-bd62-785480397db4</v>
      </c>
      <c r="G1136" s="74" t="str">
        <f t="array" ref="G1136">XLOOKUP(C1136, MachineCategory!B:B, MachineCategory!A:A, "", 0, 1)
</f>
        <v>123bc71a-8e4e-4b72-85cf-c39d20fdb640</v>
      </c>
      <c r="H1136" s="6"/>
    </row>
    <row r="1137">
      <c r="A1137" s="73" t="s">
        <v>599</v>
      </c>
      <c r="B1137" s="73">
        <v>8705.0</v>
      </c>
      <c r="C1137" s="73">
        <v>8702.0</v>
      </c>
      <c r="D1137" s="73">
        <v>2.0</v>
      </c>
      <c r="E1137" s="73"/>
      <c r="F1137" s="74" t="str">
        <f t="array" ref="F1137">XLOOKUP(B1137, MachineCategory!B:B, MachineCategory!A:A, "", 0, 1)
</f>
        <v>c954d68d-9d27-470c-bd62-785480397db4</v>
      </c>
      <c r="G1137" s="74" t="str">
        <f t="array" ref="G1137">XLOOKUP(C1137, MachineCategory!B:B, MachineCategory!A:A, "", 0, 1)
</f>
        <v>3b93403f-153f-4bc2-90af-c1638dbc2bc7</v>
      </c>
      <c r="H1137" s="6"/>
    </row>
    <row r="1138">
      <c r="A1138" s="73" t="s">
        <v>599</v>
      </c>
      <c r="B1138" s="73">
        <v>8705.0</v>
      </c>
      <c r="C1138" s="73">
        <v>8703.0</v>
      </c>
      <c r="D1138" s="73">
        <v>3.0</v>
      </c>
      <c r="E1138" s="73"/>
      <c r="F1138" s="74" t="str">
        <f t="array" ref="F1138">XLOOKUP(B1138, MachineCategory!B:B, MachineCategory!A:A, "", 0, 1)
</f>
        <v>c954d68d-9d27-470c-bd62-785480397db4</v>
      </c>
      <c r="G1138" s="74" t="str">
        <f t="array" ref="G1138">XLOOKUP(C1138, MachineCategory!B:B, MachineCategory!A:A, "", 0, 1)
</f>
        <v>164aff4a-e74b-4773-b9c8-03dfa6a8ccba</v>
      </c>
      <c r="H1138" s="6"/>
    </row>
    <row r="1139">
      <c r="A1139" s="73" t="s">
        <v>599</v>
      </c>
      <c r="B1139" s="73">
        <v>8705.0</v>
      </c>
      <c r="C1139" s="73">
        <v>8701.0</v>
      </c>
      <c r="D1139" s="73">
        <v>4.0</v>
      </c>
      <c r="E1139" s="73"/>
      <c r="F1139" s="74" t="str">
        <f t="array" ref="F1139">XLOOKUP(B1139, MachineCategory!B:B, MachineCategory!A:A, "", 0, 1)
</f>
        <v>c954d68d-9d27-470c-bd62-785480397db4</v>
      </c>
      <c r="G1139" s="74" t="str">
        <f t="array" ref="G1139">XLOOKUP(C1139, MachineCategory!B:B, MachineCategory!A:A, "", 0, 1)
</f>
        <v>e1812ffa-fade-4fb7-b2d7-345adc00dd8d</v>
      </c>
      <c r="H1139" s="6"/>
    </row>
    <row r="1140">
      <c r="A1140" s="73" t="s">
        <v>599</v>
      </c>
      <c r="B1140" s="73">
        <v>8705.0</v>
      </c>
      <c r="C1140" s="73">
        <v>8708.0</v>
      </c>
      <c r="D1140" s="73">
        <v>5.0</v>
      </c>
      <c r="E1140" s="73"/>
      <c r="F1140" s="74" t="str">
        <f t="array" ref="F1140">XLOOKUP(B1140, MachineCategory!B:B, MachineCategory!A:A, "", 0, 1)
</f>
        <v>c954d68d-9d27-470c-bd62-785480397db4</v>
      </c>
      <c r="G1140" s="74" t="str">
        <f t="array" ref="G1140">XLOOKUP(C1140, MachineCategory!B:B, MachineCategory!A:A, "", 0, 1)
</f>
        <v>289ebb6c-0a66-41b8-bedd-3d5d5c99c0ae</v>
      </c>
      <c r="H1140" s="6"/>
    </row>
    <row r="1141">
      <c r="A1141" s="73" t="s">
        <v>599</v>
      </c>
      <c r="B1141" s="7">
        <v>8703.0</v>
      </c>
      <c r="C1141" s="7">
        <v>8701.0</v>
      </c>
      <c r="D1141" s="7">
        <v>1.0</v>
      </c>
      <c r="E1141" s="74" t="b">
        <v>1</v>
      </c>
      <c r="F1141" s="74" t="str">
        <f t="array" ref="F1141">XLOOKUP(B1141, MachineCategory!B:B, MachineCategory!A:A, "", 0, 1)
</f>
        <v>164aff4a-e74b-4773-b9c8-03dfa6a8ccba</v>
      </c>
      <c r="G1141" s="74" t="str">
        <f t="array" ref="G1141">XLOOKUP(C1141, MachineCategory!B:B, MachineCategory!A:A, "", 0, 1)
</f>
        <v>e1812ffa-fade-4fb7-b2d7-345adc00dd8d</v>
      </c>
      <c r="H1141" s="6"/>
    </row>
    <row r="1142">
      <c r="A1142" s="73" t="s">
        <v>599</v>
      </c>
      <c r="B1142" s="7">
        <v>8703.0</v>
      </c>
      <c r="C1142" s="7">
        <v>8704.0</v>
      </c>
      <c r="D1142" s="7">
        <v>2.0</v>
      </c>
      <c r="E1142" s="73"/>
      <c r="F1142" s="74" t="str">
        <f t="array" ref="F1142">XLOOKUP(B1142, MachineCategory!B:B, MachineCategory!A:A, "", 0, 1)
</f>
        <v>164aff4a-e74b-4773-b9c8-03dfa6a8ccba</v>
      </c>
      <c r="G1142" s="74" t="str">
        <f t="array" ref="G1142">XLOOKUP(C1142, MachineCategory!B:B, MachineCategory!A:A, "", 0, 1)
</f>
        <v>123bc71a-8e4e-4b72-85cf-c39d20fdb640</v>
      </c>
      <c r="H1142" s="6"/>
    </row>
    <row r="1143">
      <c r="A1143" s="73" t="s">
        <v>599</v>
      </c>
      <c r="B1143" s="7">
        <v>8703.0</v>
      </c>
      <c r="C1143" s="7">
        <v>8705.0</v>
      </c>
      <c r="D1143" s="7">
        <v>3.0</v>
      </c>
      <c r="E1143" s="73"/>
      <c r="F1143" s="74" t="str">
        <f t="array" ref="F1143">XLOOKUP(B1143, MachineCategory!B:B, MachineCategory!A:A, "", 0, 1)
</f>
        <v>164aff4a-e74b-4773-b9c8-03dfa6a8ccba</v>
      </c>
      <c r="G1143" s="74" t="str">
        <f t="array" ref="G1143">XLOOKUP(C1143, MachineCategory!B:B, MachineCategory!A:A, "", 0, 1)
</f>
        <v>c954d68d-9d27-470c-bd62-785480397db4</v>
      </c>
      <c r="H1143" s="6"/>
    </row>
    <row r="1144">
      <c r="A1144" s="73" t="s">
        <v>599</v>
      </c>
      <c r="B1144" s="7">
        <v>8703.0</v>
      </c>
      <c r="C1144" s="7">
        <v>8702.0</v>
      </c>
      <c r="D1144" s="7">
        <v>4.0</v>
      </c>
      <c r="E1144" s="73"/>
      <c r="F1144" s="74" t="str">
        <f t="array" ref="F1144">XLOOKUP(B1144, MachineCategory!B:B, MachineCategory!A:A, "", 0, 1)
</f>
        <v>164aff4a-e74b-4773-b9c8-03dfa6a8ccba</v>
      </c>
      <c r="G1144" s="74" t="str">
        <f t="array" ref="G1144">XLOOKUP(C1144, MachineCategory!B:B, MachineCategory!A:A, "", 0, 1)
</f>
        <v>3b93403f-153f-4bc2-90af-c1638dbc2bc7</v>
      </c>
      <c r="H1144" s="6"/>
    </row>
    <row r="1145">
      <c r="A1145" s="73" t="s">
        <v>599</v>
      </c>
      <c r="B1145" s="7">
        <v>8703.0</v>
      </c>
      <c r="C1145" s="7">
        <v>8708.0</v>
      </c>
      <c r="D1145" s="7">
        <v>5.0</v>
      </c>
      <c r="E1145" s="73"/>
      <c r="F1145" s="74" t="str">
        <f t="array" ref="F1145">XLOOKUP(B1145, MachineCategory!B:B, MachineCategory!A:A, "", 0, 1)
</f>
        <v>164aff4a-e74b-4773-b9c8-03dfa6a8ccba</v>
      </c>
      <c r="G1145" s="74" t="str">
        <f t="array" ref="G1145">XLOOKUP(C1145, MachineCategory!B:B, MachineCategory!A:A, "", 0, 1)
</f>
        <v>289ebb6c-0a66-41b8-bedd-3d5d5c99c0ae</v>
      </c>
      <c r="H1145" s="6"/>
    </row>
    <row r="1146">
      <c r="A1146" s="73" t="s">
        <v>599</v>
      </c>
      <c r="B1146" s="7">
        <v>8704.0</v>
      </c>
      <c r="C1146" s="7">
        <v>8705.0</v>
      </c>
      <c r="D1146" s="7">
        <v>1.0</v>
      </c>
      <c r="E1146" s="74" t="b">
        <v>1</v>
      </c>
      <c r="F1146" s="74" t="str">
        <f t="array" ref="F1146">XLOOKUP(B1146, MachineCategory!B:B, MachineCategory!A:A, "", 0, 1)
</f>
        <v>123bc71a-8e4e-4b72-85cf-c39d20fdb640</v>
      </c>
      <c r="G1146" s="74" t="str">
        <f t="array" ref="G1146">XLOOKUP(C1146, MachineCategory!B:B, MachineCategory!A:A, "", 0, 1)
</f>
        <v>c954d68d-9d27-470c-bd62-785480397db4</v>
      </c>
      <c r="H1146" s="6"/>
    </row>
    <row r="1147">
      <c r="A1147" s="73" t="s">
        <v>599</v>
      </c>
      <c r="B1147" s="7">
        <v>8704.0</v>
      </c>
      <c r="C1147" s="7">
        <v>8703.0</v>
      </c>
      <c r="D1147" s="7">
        <v>2.0</v>
      </c>
      <c r="E1147" s="73"/>
      <c r="F1147" s="74" t="str">
        <f t="array" ref="F1147">XLOOKUP(B1147, MachineCategory!B:B, MachineCategory!A:A, "", 0, 1)
</f>
        <v>123bc71a-8e4e-4b72-85cf-c39d20fdb640</v>
      </c>
      <c r="G1147" s="74" t="str">
        <f t="array" ref="G1147">XLOOKUP(C1147, MachineCategory!B:B, MachineCategory!A:A, "", 0, 1)
</f>
        <v>164aff4a-e74b-4773-b9c8-03dfa6a8ccba</v>
      </c>
      <c r="H1147" s="6"/>
    </row>
    <row r="1148">
      <c r="A1148" s="73" t="s">
        <v>599</v>
      </c>
      <c r="B1148" s="7">
        <v>8704.0</v>
      </c>
      <c r="C1148" s="7">
        <v>8701.0</v>
      </c>
      <c r="D1148" s="7">
        <v>3.0</v>
      </c>
      <c r="E1148" s="73"/>
      <c r="F1148" s="74" t="str">
        <f t="array" ref="F1148">XLOOKUP(B1148, MachineCategory!B:B, MachineCategory!A:A, "", 0, 1)
</f>
        <v>123bc71a-8e4e-4b72-85cf-c39d20fdb640</v>
      </c>
      <c r="G1148" s="74" t="str">
        <f t="array" ref="G1148">XLOOKUP(C1148, MachineCategory!B:B, MachineCategory!A:A, "", 0, 1)
</f>
        <v>e1812ffa-fade-4fb7-b2d7-345adc00dd8d</v>
      </c>
      <c r="H1148" s="6"/>
    </row>
    <row r="1149">
      <c r="A1149" s="73" t="s">
        <v>599</v>
      </c>
      <c r="B1149" s="7">
        <v>8704.0</v>
      </c>
      <c r="C1149" s="7">
        <v>8702.0</v>
      </c>
      <c r="D1149" s="7">
        <v>4.0</v>
      </c>
      <c r="E1149" s="73"/>
      <c r="F1149" s="74" t="str">
        <f t="array" ref="F1149">XLOOKUP(B1149, MachineCategory!B:B, MachineCategory!A:A, "", 0, 1)
</f>
        <v>123bc71a-8e4e-4b72-85cf-c39d20fdb640</v>
      </c>
      <c r="G1149" s="74" t="str">
        <f t="array" ref="G1149">XLOOKUP(C1149, MachineCategory!B:B, MachineCategory!A:A, "", 0, 1)
</f>
        <v>3b93403f-153f-4bc2-90af-c1638dbc2bc7</v>
      </c>
      <c r="H1149" s="6"/>
    </row>
    <row r="1150">
      <c r="A1150" s="73" t="s">
        <v>599</v>
      </c>
      <c r="B1150" s="7">
        <v>8704.0</v>
      </c>
      <c r="C1150" s="7">
        <v>8708.0</v>
      </c>
      <c r="D1150" s="7">
        <v>5.0</v>
      </c>
      <c r="E1150" s="73"/>
      <c r="F1150" s="74" t="str">
        <f t="array" ref="F1150">XLOOKUP(B1150, MachineCategory!B:B, MachineCategory!A:A, "", 0, 1)
</f>
        <v>123bc71a-8e4e-4b72-85cf-c39d20fdb640</v>
      </c>
      <c r="G1150" s="74" t="str">
        <f t="array" ref="G1150">XLOOKUP(C1150, MachineCategory!B:B, MachineCategory!A:A, "", 0, 1)
</f>
        <v>289ebb6c-0a66-41b8-bedd-3d5d5c99c0ae</v>
      </c>
      <c r="H1150" s="6"/>
    </row>
    <row r="1151">
      <c r="A1151" s="73" t="s">
        <v>599</v>
      </c>
      <c r="B1151" s="7">
        <v>8706.0</v>
      </c>
      <c r="C1151" s="7">
        <v>8707.0</v>
      </c>
      <c r="D1151" s="7">
        <v>1.0</v>
      </c>
      <c r="E1151" s="74" t="b">
        <v>1</v>
      </c>
      <c r="F1151" s="74" t="str">
        <f t="array" ref="F1151">XLOOKUP(B1151, MachineCategory!B:B, MachineCategory!A:A, "", 0, 1)
</f>
        <v>7be74b28-c62f-468e-99bf-67f863addc24</v>
      </c>
      <c r="G1151" s="74" t="str">
        <f t="array" ref="G1151">XLOOKUP(C1151, MachineCategory!B:B, MachineCategory!A:A, "", 0, 1)
</f>
        <v>e403c3d4-87f3-4fb7-878f-0968b00fbf6d</v>
      </c>
      <c r="H1151" s="6"/>
    </row>
    <row r="1152">
      <c r="A1152" s="73" t="s">
        <v>599</v>
      </c>
      <c r="B1152" s="73">
        <v>8708.0</v>
      </c>
      <c r="C1152" s="73">
        <v>8702.0</v>
      </c>
      <c r="D1152" s="73">
        <v>1.0</v>
      </c>
      <c r="E1152" s="74" t="b">
        <v>1</v>
      </c>
      <c r="F1152" s="74" t="str">
        <f t="array" ref="F1152">XLOOKUP(B1152, MachineCategory!B:B, MachineCategory!A:A, "", 0, 1)
</f>
        <v>289ebb6c-0a66-41b8-bedd-3d5d5c99c0ae</v>
      </c>
      <c r="G1152" s="74" t="str">
        <f t="array" ref="G1152">XLOOKUP(C1152, MachineCategory!B:B, MachineCategory!A:A, "", 0, 1)
</f>
        <v>3b93403f-153f-4bc2-90af-c1638dbc2bc7</v>
      </c>
      <c r="H1152" s="6"/>
    </row>
    <row r="1153">
      <c r="A1153" s="73" t="s">
        <v>599</v>
      </c>
      <c r="B1153" s="73">
        <v>8708.0</v>
      </c>
      <c r="C1153" s="73">
        <v>8705.0</v>
      </c>
      <c r="D1153" s="73">
        <v>2.0</v>
      </c>
      <c r="E1153" s="73"/>
      <c r="F1153" s="74" t="str">
        <f t="array" ref="F1153">XLOOKUP(B1153, MachineCategory!B:B, MachineCategory!A:A, "", 0, 1)
</f>
        <v>289ebb6c-0a66-41b8-bedd-3d5d5c99c0ae</v>
      </c>
      <c r="G1153" s="74" t="str">
        <f t="array" ref="G1153">XLOOKUP(C1153, MachineCategory!B:B, MachineCategory!A:A, "", 0, 1)
</f>
        <v>c954d68d-9d27-470c-bd62-785480397db4</v>
      </c>
      <c r="H1153" s="6"/>
    </row>
    <row r="1154">
      <c r="A1154" s="73" t="s">
        <v>599</v>
      </c>
      <c r="B1154" s="73">
        <v>8708.0</v>
      </c>
      <c r="C1154" s="73">
        <v>8704.0</v>
      </c>
      <c r="D1154" s="73">
        <v>3.0</v>
      </c>
      <c r="E1154" s="73"/>
      <c r="F1154" s="74" t="str">
        <f t="array" ref="F1154">XLOOKUP(B1154, MachineCategory!B:B, MachineCategory!A:A, "", 0, 1)
</f>
        <v>289ebb6c-0a66-41b8-bedd-3d5d5c99c0ae</v>
      </c>
      <c r="G1154" s="74" t="str">
        <f t="array" ref="G1154">XLOOKUP(C1154, MachineCategory!B:B, MachineCategory!A:A, "", 0, 1)
</f>
        <v>123bc71a-8e4e-4b72-85cf-c39d20fdb640</v>
      </c>
      <c r="H1154" s="6"/>
    </row>
    <row r="1155">
      <c r="A1155" s="73" t="s">
        <v>599</v>
      </c>
      <c r="B1155" s="73">
        <v>8708.0</v>
      </c>
      <c r="C1155" s="73">
        <v>8703.0</v>
      </c>
      <c r="D1155" s="73">
        <v>4.0</v>
      </c>
      <c r="E1155" s="73"/>
      <c r="F1155" s="74" t="str">
        <f t="array" ref="F1155">XLOOKUP(B1155, MachineCategory!B:B, MachineCategory!A:A, "", 0, 1)
</f>
        <v>289ebb6c-0a66-41b8-bedd-3d5d5c99c0ae</v>
      </c>
      <c r="G1155" s="74" t="str">
        <f t="array" ref="G1155">XLOOKUP(C1155, MachineCategory!B:B, MachineCategory!A:A, "", 0, 1)
</f>
        <v>164aff4a-e74b-4773-b9c8-03dfa6a8ccba</v>
      </c>
      <c r="H1155" s="6"/>
    </row>
    <row r="1156">
      <c r="A1156" s="73" t="s">
        <v>599</v>
      </c>
      <c r="B1156" s="73">
        <v>8708.0</v>
      </c>
      <c r="C1156" s="73">
        <v>8701.0</v>
      </c>
      <c r="D1156" s="73">
        <v>5.0</v>
      </c>
      <c r="E1156" s="73"/>
      <c r="F1156" s="74" t="str">
        <f t="array" ref="F1156">XLOOKUP(B1156, MachineCategory!B:B, MachineCategory!A:A, "", 0, 1)
</f>
        <v>289ebb6c-0a66-41b8-bedd-3d5d5c99c0ae</v>
      </c>
      <c r="G1156" s="74" t="str">
        <f t="array" ref="G1156">XLOOKUP(C1156, MachineCategory!B:B, MachineCategory!A:A, "", 0, 1)
</f>
        <v>e1812ffa-fade-4fb7-b2d7-345adc00dd8d</v>
      </c>
      <c r="H1156" s="6"/>
    </row>
    <row r="1157">
      <c r="A1157" s="73" t="s">
        <v>600</v>
      </c>
      <c r="B1157" s="73">
        <v>8101.0</v>
      </c>
      <c r="C1157" s="73">
        <v>8102.0</v>
      </c>
      <c r="D1157" s="73">
        <v>1.0</v>
      </c>
      <c r="E1157" s="74" t="b">
        <v>1</v>
      </c>
      <c r="F1157" s="74" t="str">
        <f t="array" ref="F1157">XLOOKUP(B1157, MachineCategory!B:B, MachineCategory!A:A, "", 0, 1)
</f>
        <v>bb61317b-3745-4832-914c-8bcbaea69282</v>
      </c>
      <c r="G1157" s="74" t="str">
        <f t="array" ref="G1157">XLOOKUP(C1157, MachineCategory!B:B, MachineCategory!A:A, "", 0, 1)
</f>
        <v>5dbec723-4f9d-4c3d-8cde-45c9effadfb6</v>
      </c>
      <c r="H1157" s="6"/>
    </row>
    <row r="1158">
      <c r="A1158" s="73" t="s">
        <v>600</v>
      </c>
      <c r="B1158" s="73">
        <v>8101.0</v>
      </c>
      <c r="C1158" s="73">
        <v>8103.0</v>
      </c>
      <c r="D1158" s="73">
        <v>2.0</v>
      </c>
      <c r="E1158" s="73"/>
      <c r="F1158" s="74" t="str">
        <f t="array" ref="F1158">XLOOKUP(B1158, MachineCategory!B:B, MachineCategory!A:A, "", 0, 1)
</f>
        <v>bb61317b-3745-4832-914c-8bcbaea69282</v>
      </c>
      <c r="G1158" s="74" t="str">
        <f t="array" ref="G1158">XLOOKUP(C1158, MachineCategory!B:B, MachineCategory!A:A, "", 0, 1)
</f>
        <v>e78e2cc5-ca30-4762-a727-67f71a579637</v>
      </c>
      <c r="H1158" s="6"/>
    </row>
    <row r="1159">
      <c r="A1159" s="73" t="s">
        <v>600</v>
      </c>
      <c r="B1159" s="73">
        <v>8101.0</v>
      </c>
      <c r="C1159" s="73">
        <v>8104.0</v>
      </c>
      <c r="D1159" s="73">
        <v>3.0</v>
      </c>
      <c r="E1159" s="73"/>
      <c r="F1159" s="74" t="str">
        <f t="array" ref="F1159">XLOOKUP(B1159, MachineCategory!B:B, MachineCategory!A:A, "", 0, 1)
</f>
        <v>bb61317b-3745-4832-914c-8bcbaea69282</v>
      </c>
      <c r="G1159" s="74" t="str">
        <f t="array" ref="G1159">XLOOKUP(C1159, MachineCategory!B:B, MachineCategory!A:A, "", 0, 1)
</f>
        <v>502df72b-b47f-4863-8a72-29b9853d9afb</v>
      </c>
      <c r="H1159" s="6"/>
    </row>
    <row r="1160">
      <c r="A1160" s="73" t="s">
        <v>600</v>
      </c>
      <c r="B1160" s="73">
        <v>8101.0</v>
      </c>
      <c r="C1160" s="73">
        <v>8107.0</v>
      </c>
      <c r="D1160" s="73">
        <v>4.0</v>
      </c>
      <c r="E1160" s="73"/>
      <c r="F1160" s="74" t="str">
        <f t="array" ref="F1160">XLOOKUP(B1160, MachineCategory!B:B, MachineCategory!A:A, "", 0, 1)
</f>
        <v>bb61317b-3745-4832-914c-8bcbaea69282</v>
      </c>
      <c r="G1160" s="74" t="str">
        <f t="array" ref="G1160">XLOOKUP(C1160, MachineCategory!B:B, MachineCategory!A:A, "", 0, 1)
</f>
        <v>ffb8b2f3-3cf8-4250-9150-cc90a1905e4e</v>
      </c>
      <c r="H1160" s="6"/>
    </row>
    <row r="1161">
      <c r="A1161" s="73" t="s">
        <v>600</v>
      </c>
      <c r="B1161" s="73">
        <v>8101.0</v>
      </c>
      <c r="C1161" s="73">
        <v>8108.0</v>
      </c>
      <c r="D1161" s="73">
        <v>5.0</v>
      </c>
      <c r="E1161" s="73"/>
      <c r="F1161" s="74" t="str">
        <f t="array" ref="F1161">XLOOKUP(B1161, MachineCategory!B:B, MachineCategory!A:A, "", 0, 1)
</f>
        <v>bb61317b-3745-4832-914c-8bcbaea69282</v>
      </c>
      <c r="G1161" s="74" t="str">
        <f t="array" ref="G1161">XLOOKUP(C1161, MachineCategory!B:B, MachineCategory!A:A, "", 0, 1)
</f>
        <v>9b3df8f1-3ff2-4a96-9fd7-2a15af9c3447</v>
      </c>
      <c r="H1161" s="6"/>
    </row>
    <row r="1162">
      <c r="A1162" s="73" t="s">
        <v>600</v>
      </c>
      <c r="B1162" s="73">
        <v>8101.0</v>
      </c>
      <c r="C1162" s="73">
        <v>8109.0</v>
      </c>
      <c r="D1162" s="73">
        <v>6.0</v>
      </c>
      <c r="E1162" s="73"/>
      <c r="F1162" s="74" t="str">
        <f t="array" ref="F1162">XLOOKUP(B1162, MachineCategory!B:B, MachineCategory!A:A, "", 0, 1)
</f>
        <v>bb61317b-3745-4832-914c-8bcbaea69282</v>
      </c>
      <c r="G1162" s="74" t="str">
        <f t="array" ref="G1162">XLOOKUP(C1162, MachineCategory!B:B, MachineCategory!A:A, "", 0, 1)
</f>
        <v>fef261c7-268e-4c60-91d1-add2fdf5167d</v>
      </c>
      <c r="H1162" s="6"/>
    </row>
    <row r="1163">
      <c r="A1163" s="73" t="s">
        <v>600</v>
      </c>
      <c r="B1163" s="73">
        <v>8101.0</v>
      </c>
      <c r="C1163" s="73">
        <v>8110.0</v>
      </c>
      <c r="D1163" s="73">
        <v>7.0</v>
      </c>
      <c r="E1163" s="73"/>
      <c r="F1163" s="74" t="str">
        <f t="array" ref="F1163">XLOOKUP(B1163, MachineCategory!B:B, MachineCategory!A:A, "", 0, 1)
</f>
        <v>bb61317b-3745-4832-914c-8bcbaea69282</v>
      </c>
      <c r="G1163" s="74" t="str">
        <f t="array" ref="G1163">XLOOKUP(C1163, MachineCategory!B:B, MachineCategory!A:A, "", 0, 1)
</f>
        <v>4abd084e-d156-4cb0-a902-f79dc6031e98</v>
      </c>
      <c r="H1163" s="6"/>
    </row>
    <row r="1164">
      <c r="A1164" s="73" t="s">
        <v>600</v>
      </c>
      <c r="B1164" s="73">
        <v>8101.0</v>
      </c>
      <c r="C1164" s="73">
        <v>8105.0</v>
      </c>
      <c r="D1164" s="73">
        <v>8.0</v>
      </c>
      <c r="E1164" s="73"/>
      <c r="F1164" s="74" t="str">
        <f t="array" ref="F1164">XLOOKUP(B1164, MachineCategory!B:B, MachineCategory!A:A, "", 0, 1)
</f>
        <v>bb61317b-3745-4832-914c-8bcbaea69282</v>
      </c>
      <c r="G1164" s="74" t="str">
        <f t="array" ref="G1164">XLOOKUP(C1164, MachineCategory!B:B, MachineCategory!A:A, "", 0, 1)
</f>
        <v>0d3fe0e3-f9bc-424d-b58c-4c14cec8a5f9</v>
      </c>
      <c r="H1164" s="6"/>
    </row>
    <row r="1165">
      <c r="A1165" s="73" t="s">
        <v>600</v>
      </c>
      <c r="B1165" s="73">
        <v>8101.0</v>
      </c>
      <c r="C1165" s="73">
        <v>8106.0</v>
      </c>
      <c r="D1165" s="73">
        <v>9.0</v>
      </c>
      <c r="E1165" s="73"/>
      <c r="F1165" s="74" t="str">
        <f t="array" ref="F1165">XLOOKUP(B1165, MachineCategory!B:B, MachineCategory!A:A, "", 0, 1)
</f>
        <v>bb61317b-3745-4832-914c-8bcbaea69282</v>
      </c>
      <c r="G1165" s="74" t="str">
        <f t="array" ref="G1165">XLOOKUP(C1165, MachineCategory!B:B, MachineCategory!A:A, "", 0, 1)
</f>
        <v>4697840c-24c4-4b2a-a27a-c03bbe146337</v>
      </c>
      <c r="H1165" s="6"/>
    </row>
    <row r="1166">
      <c r="A1166" s="73" t="s">
        <v>600</v>
      </c>
      <c r="B1166" s="73">
        <v>8101.0</v>
      </c>
      <c r="C1166" s="73">
        <v>8111.0</v>
      </c>
      <c r="D1166" s="73">
        <v>10.0</v>
      </c>
      <c r="E1166" s="73"/>
      <c r="F1166" s="74" t="str">
        <f t="array" ref="F1166">XLOOKUP(B1166, MachineCategory!B:B, MachineCategory!A:A, "", 0, 1)
</f>
        <v>bb61317b-3745-4832-914c-8bcbaea69282</v>
      </c>
      <c r="G1166" s="74" t="str">
        <f t="array" ref="G1166">XLOOKUP(C1166, MachineCategory!B:B, MachineCategory!A:A, "", 0, 1)
</f>
        <v>a2ff293b-117f-4794-b9af-fe7cefabcc7d</v>
      </c>
      <c r="H1166" s="6"/>
    </row>
    <row r="1167">
      <c r="A1167" s="73" t="s">
        <v>600</v>
      </c>
      <c r="B1167" s="73">
        <v>8101.0</v>
      </c>
      <c r="C1167" s="73">
        <v>8112.0</v>
      </c>
      <c r="D1167" s="73">
        <v>11.0</v>
      </c>
      <c r="E1167" s="73"/>
      <c r="F1167" s="74" t="str">
        <f t="array" ref="F1167">XLOOKUP(B1167, MachineCategory!B:B, MachineCategory!A:A, "", 0, 1)
</f>
        <v>bb61317b-3745-4832-914c-8bcbaea69282</v>
      </c>
      <c r="G1167" s="74" t="str">
        <f t="array" ref="G1167">XLOOKUP(C1167, MachineCategory!B:B, MachineCategory!A:A, "", 0, 1)
</f>
        <v>df8759e7-f23f-483f-b7e0-f7c835313421</v>
      </c>
      <c r="H1167" s="6"/>
    </row>
    <row r="1168">
      <c r="A1168" s="73" t="s">
        <v>600</v>
      </c>
      <c r="B1168" s="73">
        <v>8102.0</v>
      </c>
      <c r="C1168" s="73">
        <v>8101.0</v>
      </c>
      <c r="D1168" s="73">
        <v>1.0</v>
      </c>
      <c r="E1168" s="74" t="b">
        <v>1</v>
      </c>
      <c r="F1168" s="74" t="str">
        <f t="array" ref="F1168">XLOOKUP(B1168, MachineCategory!B:B, MachineCategory!A:A, "", 0, 1)
</f>
        <v>5dbec723-4f9d-4c3d-8cde-45c9effadfb6</v>
      </c>
      <c r="G1168" s="74" t="str">
        <f t="array" ref="G1168">XLOOKUP(C1168, MachineCategory!B:B, MachineCategory!A:A, "", 0, 1)
</f>
        <v>bb61317b-3745-4832-914c-8bcbaea69282</v>
      </c>
      <c r="H1168" s="6"/>
    </row>
    <row r="1169">
      <c r="A1169" s="73" t="s">
        <v>600</v>
      </c>
      <c r="B1169" s="73">
        <v>8102.0</v>
      </c>
      <c r="C1169" s="73">
        <v>8103.0</v>
      </c>
      <c r="D1169" s="73">
        <v>2.0</v>
      </c>
      <c r="E1169" s="73"/>
      <c r="F1169" s="74" t="str">
        <f t="array" ref="F1169">XLOOKUP(B1169, MachineCategory!B:B, MachineCategory!A:A, "", 0, 1)
</f>
        <v>5dbec723-4f9d-4c3d-8cde-45c9effadfb6</v>
      </c>
      <c r="G1169" s="74" t="str">
        <f t="array" ref="G1169">XLOOKUP(C1169, MachineCategory!B:B, MachineCategory!A:A, "", 0, 1)
</f>
        <v>e78e2cc5-ca30-4762-a727-67f71a579637</v>
      </c>
      <c r="H1169" s="6"/>
    </row>
    <row r="1170">
      <c r="A1170" s="73" t="s">
        <v>600</v>
      </c>
      <c r="B1170" s="73">
        <v>8102.0</v>
      </c>
      <c r="C1170" s="73">
        <v>8104.0</v>
      </c>
      <c r="D1170" s="73">
        <v>3.0</v>
      </c>
      <c r="E1170" s="73"/>
      <c r="F1170" s="74" t="str">
        <f t="array" ref="F1170">XLOOKUP(B1170, MachineCategory!B:B, MachineCategory!A:A, "", 0, 1)
</f>
        <v>5dbec723-4f9d-4c3d-8cde-45c9effadfb6</v>
      </c>
      <c r="G1170" s="74" t="str">
        <f t="array" ref="G1170">XLOOKUP(C1170, MachineCategory!B:B, MachineCategory!A:A, "", 0, 1)
</f>
        <v>502df72b-b47f-4863-8a72-29b9853d9afb</v>
      </c>
      <c r="H1170" s="6"/>
    </row>
    <row r="1171">
      <c r="A1171" s="73" t="s">
        <v>600</v>
      </c>
      <c r="B1171" s="73">
        <v>8102.0</v>
      </c>
      <c r="C1171" s="73">
        <v>8107.0</v>
      </c>
      <c r="D1171" s="73">
        <v>4.0</v>
      </c>
      <c r="E1171" s="73"/>
      <c r="F1171" s="74" t="str">
        <f t="array" ref="F1171">XLOOKUP(B1171, MachineCategory!B:B, MachineCategory!A:A, "", 0, 1)
</f>
        <v>5dbec723-4f9d-4c3d-8cde-45c9effadfb6</v>
      </c>
      <c r="G1171" s="74" t="str">
        <f t="array" ref="G1171">XLOOKUP(C1171, MachineCategory!B:B, MachineCategory!A:A, "", 0, 1)
</f>
        <v>ffb8b2f3-3cf8-4250-9150-cc90a1905e4e</v>
      </c>
      <c r="H1171" s="6"/>
    </row>
    <row r="1172">
      <c r="A1172" s="73" t="s">
        <v>600</v>
      </c>
      <c r="B1172" s="73">
        <v>8102.0</v>
      </c>
      <c r="C1172" s="73">
        <v>8108.0</v>
      </c>
      <c r="D1172" s="73">
        <v>5.0</v>
      </c>
      <c r="E1172" s="73"/>
      <c r="F1172" s="74" t="str">
        <f t="array" ref="F1172">XLOOKUP(B1172, MachineCategory!B:B, MachineCategory!A:A, "", 0, 1)
</f>
        <v>5dbec723-4f9d-4c3d-8cde-45c9effadfb6</v>
      </c>
      <c r="G1172" s="74" t="str">
        <f t="array" ref="G1172">XLOOKUP(C1172, MachineCategory!B:B, MachineCategory!A:A, "", 0, 1)
</f>
        <v>9b3df8f1-3ff2-4a96-9fd7-2a15af9c3447</v>
      </c>
      <c r="H1172" s="6"/>
    </row>
    <row r="1173">
      <c r="A1173" s="73" t="s">
        <v>600</v>
      </c>
      <c r="B1173" s="73">
        <v>8102.0</v>
      </c>
      <c r="C1173" s="73">
        <v>8109.0</v>
      </c>
      <c r="D1173" s="73">
        <v>6.0</v>
      </c>
      <c r="E1173" s="73"/>
      <c r="F1173" s="74" t="str">
        <f t="array" ref="F1173">XLOOKUP(B1173, MachineCategory!B:B, MachineCategory!A:A, "", 0, 1)
</f>
        <v>5dbec723-4f9d-4c3d-8cde-45c9effadfb6</v>
      </c>
      <c r="G1173" s="74" t="str">
        <f t="array" ref="G1173">XLOOKUP(C1173, MachineCategory!B:B, MachineCategory!A:A, "", 0, 1)
</f>
        <v>fef261c7-268e-4c60-91d1-add2fdf5167d</v>
      </c>
      <c r="H1173" s="6"/>
    </row>
    <row r="1174">
      <c r="A1174" s="73" t="s">
        <v>600</v>
      </c>
      <c r="B1174" s="73">
        <v>8102.0</v>
      </c>
      <c r="C1174" s="73">
        <v>8110.0</v>
      </c>
      <c r="D1174" s="73">
        <v>7.0</v>
      </c>
      <c r="E1174" s="73"/>
      <c r="F1174" s="74" t="str">
        <f t="array" ref="F1174">XLOOKUP(B1174, MachineCategory!B:B, MachineCategory!A:A, "", 0, 1)
</f>
        <v>5dbec723-4f9d-4c3d-8cde-45c9effadfb6</v>
      </c>
      <c r="G1174" s="74" t="str">
        <f t="array" ref="G1174">XLOOKUP(C1174, MachineCategory!B:B, MachineCategory!A:A, "", 0, 1)
</f>
        <v>4abd084e-d156-4cb0-a902-f79dc6031e98</v>
      </c>
      <c r="H1174" s="6"/>
    </row>
    <row r="1175">
      <c r="A1175" s="73" t="s">
        <v>600</v>
      </c>
      <c r="B1175" s="73">
        <v>8102.0</v>
      </c>
      <c r="C1175" s="73">
        <v>8105.0</v>
      </c>
      <c r="D1175" s="73">
        <v>8.0</v>
      </c>
      <c r="E1175" s="73"/>
      <c r="F1175" s="74" t="str">
        <f t="array" ref="F1175">XLOOKUP(B1175, MachineCategory!B:B, MachineCategory!A:A, "", 0, 1)
</f>
        <v>5dbec723-4f9d-4c3d-8cde-45c9effadfb6</v>
      </c>
      <c r="G1175" s="74" t="str">
        <f t="array" ref="G1175">XLOOKUP(C1175, MachineCategory!B:B, MachineCategory!A:A, "", 0, 1)
</f>
        <v>0d3fe0e3-f9bc-424d-b58c-4c14cec8a5f9</v>
      </c>
      <c r="H1175" s="6"/>
    </row>
    <row r="1176">
      <c r="A1176" s="73" t="s">
        <v>600</v>
      </c>
      <c r="B1176" s="73">
        <v>8102.0</v>
      </c>
      <c r="C1176" s="73">
        <v>8106.0</v>
      </c>
      <c r="D1176" s="73">
        <v>9.0</v>
      </c>
      <c r="E1176" s="73"/>
      <c r="F1176" s="74" t="str">
        <f t="array" ref="F1176">XLOOKUP(B1176, MachineCategory!B:B, MachineCategory!A:A, "", 0, 1)
</f>
        <v>5dbec723-4f9d-4c3d-8cde-45c9effadfb6</v>
      </c>
      <c r="G1176" s="74" t="str">
        <f t="array" ref="G1176">XLOOKUP(C1176, MachineCategory!B:B, MachineCategory!A:A, "", 0, 1)
</f>
        <v>4697840c-24c4-4b2a-a27a-c03bbe146337</v>
      </c>
      <c r="H1176" s="6"/>
    </row>
    <row r="1177">
      <c r="A1177" s="73" t="s">
        <v>600</v>
      </c>
      <c r="B1177" s="73">
        <v>8102.0</v>
      </c>
      <c r="C1177" s="73">
        <v>8111.0</v>
      </c>
      <c r="D1177" s="73">
        <v>10.0</v>
      </c>
      <c r="E1177" s="73"/>
      <c r="F1177" s="74" t="str">
        <f t="array" ref="F1177">XLOOKUP(B1177, MachineCategory!B:B, MachineCategory!A:A, "", 0, 1)
</f>
        <v>5dbec723-4f9d-4c3d-8cde-45c9effadfb6</v>
      </c>
      <c r="G1177" s="74" t="str">
        <f t="array" ref="G1177">XLOOKUP(C1177, MachineCategory!B:B, MachineCategory!A:A, "", 0, 1)
</f>
        <v>a2ff293b-117f-4794-b9af-fe7cefabcc7d</v>
      </c>
      <c r="H1177" s="6"/>
    </row>
    <row r="1178">
      <c r="A1178" s="73" t="s">
        <v>600</v>
      </c>
      <c r="B1178" s="73">
        <v>8102.0</v>
      </c>
      <c r="C1178" s="73">
        <v>8112.0</v>
      </c>
      <c r="D1178" s="73">
        <v>11.0</v>
      </c>
      <c r="E1178" s="73"/>
      <c r="F1178" s="74" t="str">
        <f t="array" ref="F1178">XLOOKUP(B1178, MachineCategory!B:B, MachineCategory!A:A, "", 0, 1)
</f>
        <v>5dbec723-4f9d-4c3d-8cde-45c9effadfb6</v>
      </c>
      <c r="G1178" s="74" t="str">
        <f t="array" ref="G1178">XLOOKUP(C1178, MachineCategory!B:B, MachineCategory!A:A, "", 0, 1)
</f>
        <v>df8759e7-f23f-483f-b7e0-f7c835313421</v>
      </c>
      <c r="H1178" s="6"/>
    </row>
    <row r="1179">
      <c r="A1179" s="73" t="s">
        <v>600</v>
      </c>
      <c r="B1179" s="73">
        <v>8103.0</v>
      </c>
      <c r="C1179" s="73">
        <v>8104.0</v>
      </c>
      <c r="D1179" s="73">
        <v>1.0</v>
      </c>
      <c r="E1179" s="74" t="b">
        <v>1</v>
      </c>
      <c r="F1179" s="74" t="str">
        <f t="array" ref="F1179">XLOOKUP(B1179, MachineCategory!B:B, MachineCategory!A:A, "", 0, 1)
</f>
        <v>e78e2cc5-ca30-4762-a727-67f71a579637</v>
      </c>
      <c r="G1179" s="74" t="str">
        <f t="array" ref="G1179">XLOOKUP(C1179, MachineCategory!B:B, MachineCategory!A:A, "", 0, 1)
</f>
        <v>502df72b-b47f-4863-8a72-29b9853d9afb</v>
      </c>
      <c r="H1179" s="6"/>
    </row>
    <row r="1180">
      <c r="A1180" s="73" t="s">
        <v>600</v>
      </c>
      <c r="B1180" s="73">
        <v>8103.0</v>
      </c>
      <c r="C1180" s="73">
        <v>8102.0</v>
      </c>
      <c r="D1180" s="73">
        <v>2.0</v>
      </c>
      <c r="E1180" s="73"/>
      <c r="F1180" s="74" t="str">
        <f t="array" ref="F1180">XLOOKUP(B1180, MachineCategory!B:B, MachineCategory!A:A, "", 0, 1)
</f>
        <v>e78e2cc5-ca30-4762-a727-67f71a579637</v>
      </c>
      <c r="G1180" s="74" t="str">
        <f t="array" ref="G1180">XLOOKUP(C1180, MachineCategory!B:B, MachineCategory!A:A, "", 0, 1)
</f>
        <v>5dbec723-4f9d-4c3d-8cde-45c9effadfb6</v>
      </c>
      <c r="H1180" s="6"/>
    </row>
    <row r="1181">
      <c r="A1181" s="73" t="s">
        <v>600</v>
      </c>
      <c r="B1181" s="73">
        <v>8103.0</v>
      </c>
      <c r="C1181" s="73">
        <v>8101.0</v>
      </c>
      <c r="D1181" s="73">
        <v>3.0</v>
      </c>
      <c r="E1181" s="73"/>
      <c r="F1181" s="74" t="str">
        <f t="array" ref="F1181">XLOOKUP(B1181, MachineCategory!B:B, MachineCategory!A:A, "", 0, 1)
</f>
        <v>e78e2cc5-ca30-4762-a727-67f71a579637</v>
      </c>
      <c r="G1181" s="74" t="str">
        <f t="array" ref="G1181">XLOOKUP(C1181, MachineCategory!B:B, MachineCategory!A:A, "", 0, 1)
</f>
        <v>bb61317b-3745-4832-914c-8bcbaea69282</v>
      </c>
      <c r="H1181" s="6"/>
    </row>
    <row r="1182">
      <c r="A1182" s="73" t="s">
        <v>600</v>
      </c>
      <c r="B1182" s="73">
        <v>8103.0</v>
      </c>
      <c r="C1182" s="73">
        <v>8109.0</v>
      </c>
      <c r="D1182" s="73">
        <v>4.0</v>
      </c>
      <c r="E1182" s="73"/>
      <c r="F1182" s="74" t="str">
        <f t="array" ref="F1182">XLOOKUP(B1182, MachineCategory!B:B, MachineCategory!A:A, "", 0, 1)
</f>
        <v>e78e2cc5-ca30-4762-a727-67f71a579637</v>
      </c>
      <c r="G1182" s="74" t="str">
        <f t="array" ref="G1182">XLOOKUP(C1182, MachineCategory!B:B, MachineCategory!A:A, "", 0, 1)
</f>
        <v>fef261c7-268e-4c60-91d1-add2fdf5167d</v>
      </c>
      <c r="H1182" s="6"/>
    </row>
    <row r="1183">
      <c r="A1183" s="73" t="s">
        <v>600</v>
      </c>
      <c r="B1183" s="73">
        <v>8103.0</v>
      </c>
      <c r="C1183" s="73">
        <v>8110.0</v>
      </c>
      <c r="D1183" s="73">
        <v>5.0</v>
      </c>
      <c r="E1183" s="73"/>
      <c r="F1183" s="74" t="str">
        <f t="array" ref="F1183">XLOOKUP(B1183, MachineCategory!B:B, MachineCategory!A:A, "", 0, 1)
</f>
        <v>e78e2cc5-ca30-4762-a727-67f71a579637</v>
      </c>
      <c r="G1183" s="74" t="str">
        <f t="array" ref="G1183">XLOOKUP(C1183, MachineCategory!B:B, MachineCategory!A:A, "", 0, 1)
</f>
        <v>4abd084e-d156-4cb0-a902-f79dc6031e98</v>
      </c>
      <c r="H1183" s="6"/>
    </row>
    <row r="1184">
      <c r="A1184" s="73" t="s">
        <v>600</v>
      </c>
      <c r="B1184" s="73">
        <v>8103.0</v>
      </c>
      <c r="C1184" s="73">
        <v>8108.0</v>
      </c>
      <c r="D1184" s="73">
        <v>6.0</v>
      </c>
      <c r="E1184" s="73"/>
      <c r="F1184" s="74" t="str">
        <f t="array" ref="F1184">XLOOKUP(B1184, MachineCategory!B:B, MachineCategory!A:A, "", 0, 1)
</f>
        <v>e78e2cc5-ca30-4762-a727-67f71a579637</v>
      </c>
      <c r="G1184" s="74" t="str">
        <f t="array" ref="G1184">XLOOKUP(C1184, MachineCategory!B:B, MachineCategory!A:A, "", 0, 1)
</f>
        <v>9b3df8f1-3ff2-4a96-9fd7-2a15af9c3447</v>
      </c>
      <c r="H1184" s="6"/>
    </row>
    <row r="1185">
      <c r="A1185" s="73" t="s">
        <v>600</v>
      </c>
      <c r="B1185" s="73">
        <v>8103.0</v>
      </c>
      <c r="C1185" s="73">
        <v>8107.0</v>
      </c>
      <c r="D1185" s="73">
        <v>7.0</v>
      </c>
      <c r="E1185" s="73"/>
      <c r="F1185" s="74" t="str">
        <f t="array" ref="F1185">XLOOKUP(B1185, MachineCategory!B:B, MachineCategory!A:A, "", 0, 1)
</f>
        <v>e78e2cc5-ca30-4762-a727-67f71a579637</v>
      </c>
      <c r="G1185" s="74" t="str">
        <f t="array" ref="G1185">XLOOKUP(C1185, MachineCategory!B:B, MachineCategory!A:A, "", 0, 1)
</f>
        <v>ffb8b2f3-3cf8-4250-9150-cc90a1905e4e</v>
      </c>
      <c r="H1185" s="6"/>
    </row>
    <row r="1186">
      <c r="A1186" s="73" t="s">
        <v>600</v>
      </c>
      <c r="B1186" s="73">
        <v>8103.0</v>
      </c>
      <c r="C1186" s="73">
        <v>8105.0</v>
      </c>
      <c r="D1186" s="73">
        <v>8.0</v>
      </c>
      <c r="E1186" s="73"/>
      <c r="F1186" s="74" t="str">
        <f t="array" ref="F1186">XLOOKUP(B1186, MachineCategory!B:B, MachineCategory!A:A, "", 0, 1)
</f>
        <v>e78e2cc5-ca30-4762-a727-67f71a579637</v>
      </c>
      <c r="G1186" s="74" t="str">
        <f t="array" ref="G1186">XLOOKUP(C1186, MachineCategory!B:B, MachineCategory!A:A, "", 0, 1)
</f>
        <v>0d3fe0e3-f9bc-424d-b58c-4c14cec8a5f9</v>
      </c>
      <c r="H1186" s="6"/>
    </row>
    <row r="1187">
      <c r="A1187" s="73" t="s">
        <v>600</v>
      </c>
      <c r="B1187" s="73">
        <v>8103.0</v>
      </c>
      <c r="C1187" s="73">
        <v>8106.0</v>
      </c>
      <c r="D1187" s="73">
        <v>9.0</v>
      </c>
      <c r="E1187" s="73"/>
      <c r="F1187" s="74" t="str">
        <f t="array" ref="F1187">XLOOKUP(B1187, MachineCategory!B:B, MachineCategory!A:A, "", 0, 1)
</f>
        <v>e78e2cc5-ca30-4762-a727-67f71a579637</v>
      </c>
      <c r="G1187" s="74" t="str">
        <f t="array" ref="G1187">XLOOKUP(C1187, MachineCategory!B:B, MachineCategory!A:A, "", 0, 1)
</f>
        <v>4697840c-24c4-4b2a-a27a-c03bbe146337</v>
      </c>
      <c r="H1187" s="6"/>
    </row>
    <row r="1188">
      <c r="A1188" s="73" t="s">
        <v>600</v>
      </c>
      <c r="B1188" s="73">
        <v>8103.0</v>
      </c>
      <c r="C1188" s="73">
        <v>8111.0</v>
      </c>
      <c r="D1188" s="73">
        <v>10.0</v>
      </c>
      <c r="E1188" s="73"/>
      <c r="F1188" s="74" t="str">
        <f t="array" ref="F1188">XLOOKUP(B1188, MachineCategory!B:B, MachineCategory!A:A, "", 0, 1)
</f>
        <v>e78e2cc5-ca30-4762-a727-67f71a579637</v>
      </c>
      <c r="G1188" s="74" t="str">
        <f t="array" ref="G1188">XLOOKUP(C1188, MachineCategory!B:B, MachineCategory!A:A, "", 0, 1)
</f>
        <v>a2ff293b-117f-4794-b9af-fe7cefabcc7d</v>
      </c>
      <c r="H1188" s="6"/>
    </row>
    <row r="1189">
      <c r="A1189" s="73" t="s">
        <v>600</v>
      </c>
      <c r="B1189" s="73">
        <v>8103.0</v>
      </c>
      <c r="C1189" s="73">
        <v>8112.0</v>
      </c>
      <c r="D1189" s="73">
        <v>11.0</v>
      </c>
      <c r="E1189" s="73"/>
      <c r="F1189" s="74" t="str">
        <f t="array" ref="F1189">XLOOKUP(B1189, MachineCategory!B:B, MachineCategory!A:A, "", 0, 1)
</f>
        <v>e78e2cc5-ca30-4762-a727-67f71a579637</v>
      </c>
      <c r="G1189" s="74" t="str">
        <f t="array" ref="G1189">XLOOKUP(C1189, MachineCategory!B:B, MachineCategory!A:A, "", 0, 1)
</f>
        <v>df8759e7-f23f-483f-b7e0-f7c835313421</v>
      </c>
      <c r="H1189" s="6"/>
    </row>
    <row r="1190">
      <c r="A1190" s="73" t="s">
        <v>600</v>
      </c>
      <c r="B1190" s="73">
        <v>8104.0</v>
      </c>
      <c r="C1190" s="73">
        <v>8103.0</v>
      </c>
      <c r="D1190" s="73">
        <v>1.0</v>
      </c>
      <c r="E1190" s="74" t="b">
        <v>1</v>
      </c>
      <c r="F1190" s="74" t="str">
        <f t="array" ref="F1190">XLOOKUP(B1190, MachineCategory!B:B, MachineCategory!A:A, "", 0, 1)
</f>
        <v>502df72b-b47f-4863-8a72-29b9853d9afb</v>
      </c>
      <c r="G1190" s="74" t="str">
        <f t="array" ref="G1190">XLOOKUP(C1190, MachineCategory!B:B, MachineCategory!A:A, "", 0, 1)
</f>
        <v>e78e2cc5-ca30-4762-a727-67f71a579637</v>
      </c>
      <c r="H1190" s="6"/>
    </row>
    <row r="1191">
      <c r="A1191" s="73" t="s">
        <v>600</v>
      </c>
      <c r="B1191" s="73">
        <v>8104.0</v>
      </c>
      <c r="C1191" s="73">
        <v>8105.0</v>
      </c>
      <c r="D1191" s="73">
        <v>2.0</v>
      </c>
      <c r="E1191" s="73"/>
      <c r="F1191" s="74" t="str">
        <f t="array" ref="F1191">XLOOKUP(B1191, MachineCategory!B:B, MachineCategory!A:A, "", 0, 1)
</f>
        <v>502df72b-b47f-4863-8a72-29b9853d9afb</v>
      </c>
      <c r="G1191" s="74" t="str">
        <f t="array" ref="G1191">XLOOKUP(C1191, MachineCategory!B:B, MachineCategory!A:A, "", 0, 1)
</f>
        <v>0d3fe0e3-f9bc-424d-b58c-4c14cec8a5f9</v>
      </c>
      <c r="H1191" s="6"/>
    </row>
    <row r="1192">
      <c r="A1192" s="73" t="s">
        <v>600</v>
      </c>
      <c r="B1192" s="73">
        <v>8104.0</v>
      </c>
      <c r="C1192" s="73">
        <v>8106.0</v>
      </c>
      <c r="D1192" s="73">
        <v>3.0</v>
      </c>
      <c r="E1192" s="73"/>
      <c r="F1192" s="74" t="str">
        <f t="array" ref="F1192">XLOOKUP(B1192, MachineCategory!B:B, MachineCategory!A:A, "", 0, 1)
</f>
        <v>502df72b-b47f-4863-8a72-29b9853d9afb</v>
      </c>
      <c r="G1192" s="74" t="str">
        <f t="array" ref="G1192">XLOOKUP(C1192, MachineCategory!B:B, MachineCategory!A:A, "", 0, 1)
</f>
        <v>4697840c-24c4-4b2a-a27a-c03bbe146337</v>
      </c>
      <c r="H1192" s="6"/>
    </row>
    <row r="1193">
      <c r="A1193" s="73" t="s">
        <v>600</v>
      </c>
      <c r="B1193" s="73">
        <v>8104.0</v>
      </c>
      <c r="C1193" s="73">
        <v>8110.0</v>
      </c>
      <c r="D1193" s="73">
        <v>4.0</v>
      </c>
      <c r="E1193" s="73"/>
      <c r="F1193" s="74" t="str">
        <f t="array" ref="F1193">XLOOKUP(B1193, MachineCategory!B:B, MachineCategory!A:A, "", 0, 1)
</f>
        <v>502df72b-b47f-4863-8a72-29b9853d9afb</v>
      </c>
      <c r="G1193" s="74" t="str">
        <f t="array" ref="G1193">XLOOKUP(C1193, MachineCategory!B:B, MachineCategory!A:A, "", 0, 1)
</f>
        <v>4abd084e-d156-4cb0-a902-f79dc6031e98</v>
      </c>
      <c r="H1193" s="6"/>
    </row>
    <row r="1194">
      <c r="A1194" s="73" t="s">
        <v>600</v>
      </c>
      <c r="B1194" s="73">
        <v>8104.0</v>
      </c>
      <c r="C1194" s="73">
        <v>8109.0</v>
      </c>
      <c r="D1194" s="73">
        <v>5.0</v>
      </c>
      <c r="E1194" s="73"/>
      <c r="F1194" s="74" t="str">
        <f t="array" ref="F1194">XLOOKUP(B1194, MachineCategory!B:B, MachineCategory!A:A, "", 0, 1)
</f>
        <v>502df72b-b47f-4863-8a72-29b9853d9afb</v>
      </c>
      <c r="G1194" s="74" t="str">
        <f t="array" ref="G1194">XLOOKUP(C1194, MachineCategory!B:B, MachineCategory!A:A, "", 0, 1)
</f>
        <v>fef261c7-268e-4c60-91d1-add2fdf5167d</v>
      </c>
      <c r="H1194" s="6"/>
    </row>
    <row r="1195">
      <c r="A1195" s="73" t="s">
        <v>600</v>
      </c>
      <c r="B1195" s="73">
        <v>8104.0</v>
      </c>
      <c r="C1195" s="73">
        <v>8102.0</v>
      </c>
      <c r="D1195" s="73">
        <v>6.0</v>
      </c>
      <c r="E1195" s="73"/>
      <c r="F1195" s="74" t="str">
        <f t="array" ref="F1195">XLOOKUP(B1195, MachineCategory!B:B, MachineCategory!A:A, "", 0, 1)
</f>
        <v>502df72b-b47f-4863-8a72-29b9853d9afb</v>
      </c>
      <c r="G1195" s="74" t="str">
        <f t="array" ref="G1195">XLOOKUP(C1195, MachineCategory!B:B, MachineCategory!A:A, "", 0, 1)
</f>
        <v>5dbec723-4f9d-4c3d-8cde-45c9effadfb6</v>
      </c>
      <c r="H1195" s="6"/>
    </row>
    <row r="1196">
      <c r="A1196" s="73" t="s">
        <v>600</v>
      </c>
      <c r="B1196" s="73">
        <v>8104.0</v>
      </c>
      <c r="C1196" s="73">
        <v>8101.0</v>
      </c>
      <c r="D1196" s="73">
        <v>7.0</v>
      </c>
      <c r="E1196" s="73"/>
      <c r="F1196" s="74" t="str">
        <f t="array" ref="F1196">XLOOKUP(B1196, MachineCategory!B:B, MachineCategory!A:A, "", 0, 1)
</f>
        <v>502df72b-b47f-4863-8a72-29b9853d9afb</v>
      </c>
      <c r="G1196" s="74" t="str">
        <f t="array" ref="G1196">XLOOKUP(C1196, MachineCategory!B:B, MachineCategory!A:A, "", 0, 1)
</f>
        <v>bb61317b-3745-4832-914c-8bcbaea69282</v>
      </c>
      <c r="H1196" s="6"/>
    </row>
    <row r="1197">
      <c r="A1197" s="73" t="s">
        <v>600</v>
      </c>
      <c r="B1197" s="73">
        <v>8104.0</v>
      </c>
      <c r="C1197" s="73">
        <v>8111.0</v>
      </c>
      <c r="D1197" s="73">
        <v>8.0</v>
      </c>
      <c r="E1197" s="73"/>
      <c r="F1197" s="74" t="str">
        <f t="array" ref="F1197">XLOOKUP(B1197, MachineCategory!B:B, MachineCategory!A:A, "", 0, 1)
</f>
        <v>502df72b-b47f-4863-8a72-29b9853d9afb</v>
      </c>
      <c r="G1197" s="74" t="str">
        <f t="array" ref="G1197">XLOOKUP(C1197, MachineCategory!B:B, MachineCategory!A:A, "", 0, 1)
</f>
        <v>a2ff293b-117f-4794-b9af-fe7cefabcc7d</v>
      </c>
      <c r="H1197" s="6"/>
    </row>
    <row r="1198">
      <c r="A1198" s="73" t="s">
        <v>600</v>
      </c>
      <c r="B1198" s="73">
        <v>8104.0</v>
      </c>
      <c r="C1198" s="73">
        <v>8112.0</v>
      </c>
      <c r="D1198" s="73">
        <v>9.0</v>
      </c>
      <c r="E1198" s="73"/>
      <c r="F1198" s="74" t="str">
        <f t="array" ref="F1198">XLOOKUP(B1198, MachineCategory!B:B, MachineCategory!A:A, "", 0, 1)
</f>
        <v>502df72b-b47f-4863-8a72-29b9853d9afb</v>
      </c>
      <c r="G1198" s="74" t="str">
        <f t="array" ref="G1198">XLOOKUP(C1198, MachineCategory!B:B, MachineCategory!A:A, "", 0, 1)
</f>
        <v>df8759e7-f23f-483f-b7e0-f7c835313421</v>
      </c>
      <c r="H1198" s="6"/>
    </row>
    <row r="1199">
      <c r="A1199" s="73" t="s">
        <v>600</v>
      </c>
      <c r="B1199" s="73">
        <v>8104.0</v>
      </c>
      <c r="C1199" s="73">
        <v>8108.0</v>
      </c>
      <c r="D1199" s="73">
        <v>10.0</v>
      </c>
      <c r="E1199" s="73"/>
      <c r="F1199" s="74" t="str">
        <f t="array" ref="F1199">XLOOKUP(B1199, MachineCategory!B:B, MachineCategory!A:A, "", 0, 1)
</f>
        <v>502df72b-b47f-4863-8a72-29b9853d9afb</v>
      </c>
      <c r="G1199" s="74" t="str">
        <f t="array" ref="G1199">XLOOKUP(C1199, MachineCategory!B:B, MachineCategory!A:A, "", 0, 1)
</f>
        <v>9b3df8f1-3ff2-4a96-9fd7-2a15af9c3447</v>
      </c>
      <c r="H1199" s="6"/>
    </row>
    <row r="1200">
      <c r="A1200" s="73" t="s">
        <v>600</v>
      </c>
      <c r="B1200" s="73">
        <v>8104.0</v>
      </c>
      <c r="C1200" s="73">
        <v>8107.0</v>
      </c>
      <c r="D1200" s="73">
        <v>11.0</v>
      </c>
      <c r="E1200" s="73"/>
      <c r="F1200" s="74" t="str">
        <f t="array" ref="F1200">XLOOKUP(B1200, MachineCategory!B:B, MachineCategory!A:A, "", 0, 1)
</f>
        <v>502df72b-b47f-4863-8a72-29b9853d9afb</v>
      </c>
      <c r="G1200" s="74" t="str">
        <f t="array" ref="G1200">XLOOKUP(C1200, MachineCategory!B:B, MachineCategory!A:A, "", 0, 1)
</f>
        <v>ffb8b2f3-3cf8-4250-9150-cc90a1905e4e</v>
      </c>
      <c r="H1200" s="6"/>
    </row>
    <row r="1201">
      <c r="A1201" s="73" t="s">
        <v>600</v>
      </c>
      <c r="B1201" s="73">
        <v>8105.0</v>
      </c>
      <c r="C1201" s="73">
        <v>8106.0</v>
      </c>
      <c r="D1201" s="73">
        <v>1.0</v>
      </c>
      <c r="E1201" s="74" t="b">
        <v>1</v>
      </c>
      <c r="F1201" s="74" t="str">
        <f t="array" ref="F1201">XLOOKUP(B1201, MachineCategory!B:B, MachineCategory!A:A, "", 0, 1)
</f>
        <v>0d3fe0e3-f9bc-424d-b58c-4c14cec8a5f9</v>
      </c>
      <c r="G1201" s="74" t="str">
        <f t="array" ref="G1201">XLOOKUP(C1201, MachineCategory!B:B, MachineCategory!A:A, "", 0, 1)
</f>
        <v>4697840c-24c4-4b2a-a27a-c03bbe146337</v>
      </c>
      <c r="H1201" s="6"/>
    </row>
    <row r="1202">
      <c r="A1202" s="73" t="s">
        <v>600</v>
      </c>
      <c r="B1202" s="73">
        <v>8105.0</v>
      </c>
      <c r="C1202" s="73">
        <v>8104.0</v>
      </c>
      <c r="D1202" s="73">
        <v>2.0</v>
      </c>
      <c r="E1202" s="73"/>
      <c r="F1202" s="74" t="str">
        <f t="array" ref="F1202">XLOOKUP(B1202, MachineCategory!B:B, MachineCategory!A:A, "", 0, 1)
</f>
        <v>0d3fe0e3-f9bc-424d-b58c-4c14cec8a5f9</v>
      </c>
      <c r="G1202" s="74" t="str">
        <f t="array" ref="G1202">XLOOKUP(C1202, MachineCategory!B:B, MachineCategory!A:A, "", 0, 1)
</f>
        <v>502df72b-b47f-4863-8a72-29b9853d9afb</v>
      </c>
      <c r="H1202" s="6"/>
    </row>
    <row r="1203">
      <c r="A1203" s="73" t="s">
        <v>600</v>
      </c>
      <c r="B1203" s="73">
        <v>8105.0</v>
      </c>
      <c r="C1203" s="73">
        <v>8103.0</v>
      </c>
      <c r="D1203" s="73">
        <v>3.0</v>
      </c>
      <c r="E1203" s="73"/>
      <c r="F1203" s="74" t="str">
        <f t="array" ref="F1203">XLOOKUP(B1203, MachineCategory!B:B, MachineCategory!A:A, "", 0, 1)
</f>
        <v>0d3fe0e3-f9bc-424d-b58c-4c14cec8a5f9</v>
      </c>
      <c r="G1203" s="74" t="str">
        <f t="array" ref="G1203">XLOOKUP(C1203, MachineCategory!B:B, MachineCategory!A:A, "", 0, 1)
</f>
        <v>e78e2cc5-ca30-4762-a727-67f71a579637</v>
      </c>
      <c r="H1203" s="6"/>
    </row>
    <row r="1204">
      <c r="A1204" s="73" t="s">
        <v>600</v>
      </c>
      <c r="B1204" s="73">
        <v>8105.0</v>
      </c>
      <c r="C1204" s="73">
        <v>8111.0</v>
      </c>
      <c r="D1204" s="73">
        <v>4.0</v>
      </c>
      <c r="E1204" s="73"/>
      <c r="F1204" s="74" t="str">
        <f t="array" ref="F1204">XLOOKUP(B1204, MachineCategory!B:B, MachineCategory!A:A, "", 0, 1)
</f>
        <v>0d3fe0e3-f9bc-424d-b58c-4c14cec8a5f9</v>
      </c>
      <c r="G1204" s="74" t="str">
        <f t="array" ref="G1204">XLOOKUP(C1204, MachineCategory!B:B, MachineCategory!A:A, "", 0, 1)
</f>
        <v>a2ff293b-117f-4794-b9af-fe7cefabcc7d</v>
      </c>
      <c r="H1204" s="6"/>
    </row>
    <row r="1205">
      <c r="A1205" s="73" t="s">
        <v>600</v>
      </c>
      <c r="B1205" s="73">
        <v>8105.0</v>
      </c>
      <c r="C1205" s="73">
        <v>8112.0</v>
      </c>
      <c r="D1205" s="73">
        <v>5.0</v>
      </c>
      <c r="E1205" s="73"/>
      <c r="F1205" s="74" t="str">
        <f t="array" ref="F1205">XLOOKUP(B1205, MachineCategory!B:B, MachineCategory!A:A, "", 0, 1)
</f>
        <v>0d3fe0e3-f9bc-424d-b58c-4c14cec8a5f9</v>
      </c>
      <c r="G1205" s="74" t="str">
        <f t="array" ref="G1205">XLOOKUP(C1205, MachineCategory!B:B, MachineCategory!A:A, "", 0, 1)
</f>
        <v>df8759e7-f23f-483f-b7e0-f7c835313421</v>
      </c>
      <c r="H1205" s="6"/>
    </row>
    <row r="1206">
      <c r="A1206" s="73" t="s">
        <v>600</v>
      </c>
      <c r="B1206" s="73">
        <v>8105.0</v>
      </c>
      <c r="C1206" s="73">
        <v>8110.0</v>
      </c>
      <c r="D1206" s="73">
        <v>6.0</v>
      </c>
      <c r="E1206" s="73"/>
      <c r="F1206" s="74" t="str">
        <f t="array" ref="F1206">XLOOKUP(B1206, MachineCategory!B:B, MachineCategory!A:A, "", 0, 1)
</f>
        <v>0d3fe0e3-f9bc-424d-b58c-4c14cec8a5f9</v>
      </c>
      <c r="G1206" s="74" t="str">
        <f t="array" ref="G1206">XLOOKUP(C1206, MachineCategory!B:B, MachineCategory!A:A, "", 0, 1)
</f>
        <v>4abd084e-d156-4cb0-a902-f79dc6031e98</v>
      </c>
      <c r="H1206" s="6"/>
    </row>
    <row r="1207">
      <c r="A1207" s="73" t="s">
        <v>600</v>
      </c>
      <c r="B1207" s="73">
        <v>8105.0</v>
      </c>
      <c r="C1207" s="73">
        <v>8109.0</v>
      </c>
      <c r="D1207" s="73">
        <v>7.0</v>
      </c>
      <c r="E1207" s="73"/>
      <c r="F1207" s="74" t="str">
        <f t="array" ref="F1207">XLOOKUP(B1207, MachineCategory!B:B, MachineCategory!A:A, "", 0, 1)
</f>
        <v>0d3fe0e3-f9bc-424d-b58c-4c14cec8a5f9</v>
      </c>
      <c r="G1207" s="74" t="str">
        <f t="array" ref="G1207">XLOOKUP(C1207, MachineCategory!B:B, MachineCategory!A:A, "", 0, 1)
</f>
        <v>fef261c7-268e-4c60-91d1-add2fdf5167d</v>
      </c>
      <c r="H1207" s="6"/>
    </row>
    <row r="1208">
      <c r="A1208" s="73" t="s">
        <v>600</v>
      </c>
      <c r="B1208" s="73">
        <v>8105.0</v>
      </c>
      <c r="C1208" s="73">
        <v>8102.0</v>
      </c>
      <c r="D1208" s="73">
        <v>8.0</v>
      </c>
      <c r="E1208" s="73"/>
      <c r="F1208" s="74" t="str">
        <f t="array" ref="F1208">XLOOKUP(B1208, MachineCategory!B:B, MachineCategory!A:A, "", 0, 1)
</f>
        <v>0d3fe0e3-f9bc-424d-b58c-4c14cec8a5f9</v>
      </c>
      <c r="G1208" s="74" t="str">
        <f t="array" ref="G1208">XLOOKUP(C1208, MachineCategory!B:B, MachineCategory!A:A, "", 0, 1)
</f>
        <v>5dbec723-4f9d-4c3d-8cde-45c9effadfb6</v>
      </c>
      <c r="H1208" s="6"/>
    </row>
    <row r="1209">
      <c r="A1209" s="73" t="s">
        <v>600</v>
      </c>
      <c r="B1209" s="73">
        <v>8105.0</v>
      </c>
      <c r="C1209" s="73">
        <v>8101.0</v>
      </c>
      <c r="D1209" s="73">
        <v>9.0</v>
      </c>
      <c r="E1209" s="73"/>
      <c r="F1209" s="74" t="str">
        <f t="array" ref="F1209">XLOOKUP(B1209, MachineCategory!B:B, MachineCategory!A:A, "", 0, 1)
</f>
        <v>0d3fe0e3-f9bc-424d-b58c-4c14cec8a5f9</v>
      </c>
      <c r="G1209" s="74" t="str">
        <f t="array" ref="G1209">XLOOKUP(C1209, MachineCategory!B:B, MachineCategory!A:A, "", 0, 1)
</f>
        <v>bb61317b-3745-4832-914c-8bcbaea69282</v>
      </c>
      <c r="H1209" s="6"/>
    </row>
    <row r="1210">
      <c r="A1210" s="73" t="s">
        <v>600</v>
      </c>
      <c r="B1210" s="73">
        <v>8105.0</v>
      </c>
      <c r="C1210" s="73">
        <v>8108.0</v>
      </c>
      <c r="D1210" s="73">
        <v>10.0</v>
      </c>
      <c r="E1210" s="73"/>
      <c r="F1210" s="74" t="str">
        <f t="array" ref="F1210">XLOOKUP(B1210, MachineCategory!B:B, MachineCategory!A:A, "", 0, 1)
</f>
        <v>0d3fe0e3-f9bc-424d-b58c-4c14cec8a5f9</v>
      </c>
      <c r="G1210" s="74" t="str">
        <f t="array" ref="G1210">XLOOKUP(C1210, MachineCategory!B:B, MachineCategory!A:A, "", 0, 1)
</f>
        <v>9b3df8f1-3ff2-4a96-9fd7-2a15af9c3447</v>
      </c>
      <c r="H1210" s="6"/>
    </row>
    <row r="1211">
      <c r="A1211" s="73" t="s">
        <v>600</v>
      </c>
      <c r="B1211" s="73">
        <v>8105.0</v>
      </c>
      <c r="C1211" s="73">
        <v>8107.0</v>
      </c>
      <c r="D1211" s="73">
        <v>11.0</v>
      </c>
      <c r="E1211" s="73"/>
      <c r="F1211" s="74" t="str">
        <f t="array" ref="F1211">XLOOKUP(B1211, MachineCategory!B:B, MachineCategory!A:A, "", 0, 1)
</f>
        <v>0d3fe0e3-f9bc-424d-b58c-4c14cec8a5f9</v>
      </c>
      <c r="G1211" s="74" t="str">
        <f t="array" ref="G1211">XLOOKUP(C1211, MachineCategory!B:B, MachineCategory!A:A, "", 0, 1)
</f>
        <v>ffb8b2f3-3cf8-4250-9150-cc90a1905e4e</v>
      </c>
      <c r="H1211" s="6"/>
    </row>
    <row r="1212">
      <c r="A1212" s="73" t="s">
        <v>600</v>
      </c>
      <c r="B1212" s="73">
        <v>8106.0</v>
      </c>
      <c r="C1212" s="73">
        <v>8105.0</v>
      </c>
      <c r="D1212" s="73">
        <v>1.0</v>
      </c>
      <c r="E1212" s="74" t="b">
        <v>1</v>
      </c>
      <c r="F1212" s="74" t="str">
        <f t="array" ref="F1212">XLOOKUP(B1212, MachineCategory!B:B, MachineCategory!A:A, "", 0, 1)
</f>
        <v>4697840c-24c4-4b2a-a27a-c03bbe146337</v>
      </c>
      <c r="G1212" s="74" t="str">
        <f t="array" ref="G1212">XLOOKUP(C1212, MachineCategory!B:B, MachineCategory!A:A, "", 0, 1)
</f>
        <v>0d3fe0e3-f9bc-424d-b58c-4c14cec8a5f9</v>
      </c>
      <c r="H1212" s="6"/>
    </row>
    <row r="1213">
      <c r="A1213" s="73" t="s">
        <v>600</v>
      </c>
      <c r="B1213" s="73">
        <v>8106.0</v>
      </c>
      <c r="C1213" s="73">
        <v>8112.0</v>
      </c>
      <c r="D1213" s="73">
        <v>2.0</v>
      </c>
      <c r="E1213" s="73"/>
      <c r="F1213" s="74" t="str">
        <f t="array" ref="F1213">XLOOKUP(B1213, MachineCategory!B:B, MachineCategory!A:A, "", 0, 1)
</f>
        <v>4697840c-24c4-4b2a-a27a-c03bbe146337</v>
      </c>
      <c r="G1213" s="74" t="str">
        <f t="array" ref="G1213">XLOOKUP(C1213, MachineCategory!B:B, MachineCategory!A:A, "", 0, 1)
</f>
        <v>df8759e7-f23f-483f-b7e0-f7c835313421</v>
      </c>
      <c r="H1213" s="6"/>
    </row>
    <row r="1214">
      <c r="A1214" s="73" t="s">
        <v>600</v>
      </c>
      <c r="B1214" s="73">
        <v>8106.0</v>
      </c>
      <c r="C1214" s="73">
        <v>8111.0</v>
      </c>
      <c r="D1214" s="73">
        <v>3.0</v>
      </c>
      <c r="E1214" s="73"/>
      <c r="F1214" s="74" t="str">
        <f t="array" ref="F1214">XLOOKUP(B1214, MachineCategory!B:B, MachineCategory!A:A, "", 0, 1)
</f>
        <v>4697840c-24c4-4b2a-a27a-c03bbe146337</v>
      </c>
      <c r="G1214" s="74" t="str">
        <f t="array" ref="G1214">XLOOKUP(C1214, MachineCategory!B:B, MachineCategory!A:A, "", 0, 1)
</f>
        <v>a2ff293b-117f-4794-b9af-fe7cefabcc7d</v>
      </c>
      <c r="H1214" s="6"/>
    </row>
    <row r="1215">
      <c r="A1215" s="73" t="s">
        <v>600</v>
      </c>
      <c r="B1215" s="73">
        <v>8106.0</v>
      </c>
      <c r="C1215" s="73">
        <v>8104.0</v>
      </c>
      <c r="D1215" s="73">
        <v>4.0</v>
      </c>
      <c r="E1215" s="73"/>
      <c r="F1215" s="74" t="str">
        <f t="array" ref="F1215">XLOOKUP(B1215, MachineCategory!B:B, MachineCategory!A:A, "", 0, 1)
</f>
        <v>4697840c-24c4-4b2a-a27a-c03bbe146337</v>
      </c>
      <c r="G1215" s="74" t="str">
        <f t="array" ref="G1215">XLOOKUP(C1215, MachineCategory!B:B, MachineCategory!A:A, "", 0, 1)
</f>
        <v>502df72b-b47f-4863-8a72-29b9853d9afb</v>
      </c>
      <c r="H1215" s="6"/>
    </row>
    <row r="1216">
      <c r="A1216" s="73" t="s">
        <v>600</v>
      </c>
      <c r="B1216" s="73">
        <v>8106.0</v>
      </c>
      <c r="C1216" s="73">
        <v>8103.0</v>
      </c>
      <c r="D1216" s="73">
        <v>5.0</v>
      </c>
      <c r="E1216" s="73"/>
      <c r="F1216" s="74" t="str">
        <f t="array" ref="F1216">XLOOKUP(B1216, MachineCategory!B:B, MachineCategory!A:A, "", 0, 1)
</f>
        <v>4697840c-24c4-4b2a-a27a-c03bbe146337</v>
      </c>
      <c r="G1216" s="74" t="str">
        <f t="array" ref="G1216">XLOOKUP(C1216, MachineCategory!B:B, MachineCategory!A:A, "", 0, 1)
</f>
        <v>e78e2cc5-ca30-4762-a727-67f71a579637</v>
      </c>
      <c r="H1216" s="6"/>
    </row>
    <row r="1217">
      <c r="A1217" s="73" t="s">
        <v>600</v>
      </c>
      <c r="B1217" s="73">
        <v>8106.0</v>
      </c>
      <c r="C1217" s="73">
        <v>8110.0</v>
      </c>
      <c r="D1217" s="73">
        <v>6.0</v>
      </c>
      <c r="E1217" s="73"/>
      <c r="F1217" s="74" t="str">
        <f t="array" ref="F1217">XLOOKUP(B1217, MachineCategory!B:B, MachineCategory!A:A, "", 0, 1)
</f>
        <v>4697840c-24c4-4b2a-a27a-c03bbe146337</v>
      </c>
      <c r="G1217" s="74" t="str">
        <f t="array" ref="G1217">XLOOKUP(C1217, MachineCategory!B:B, MachineCategory!A:A, "", 0, 1)
</f>
        <v>4abd084e-d156-4cb0-a902-f79dc6031e98</v>
      </c>
      <c r="H1217" s="6"/>
    </row>
    <row r="1218">
      <c r="A1218" s="73" t="s">
        <v>600</v>
      </c>
      <c r="B1218" s="73">
        <v>8106.0</v>
      </c>
      <c r="C1218" s="73">
        <v>8109.0</v>
      </c>
      <c r="D1218" s="73">
        <v>7.0</v>
      </c>
      <c r="E1218" s="73"/>
      <c r="F1218" s="74" t="str">
        <f t="array" ref="F1218">XLOOKUP(B1218, MachineCategory!B:B, MachineCategory!A:A, "", 0, 1)
</f>
        <v>4697840c-24c4-4b2a-a27a-c03bbe146337</v>
      </c>
      <c r="G1218" s="74" t="str">
        <f t="array" ref="G1218">XLOOKUP(C1218, MachineCategory!B:B, MachineCategory!A:A, "", 0, 1)
</f>
        <v>fef261c7-268e-4c60-91d1-add2fdf5167d</v>
      </c>
      <c r="H1218" s="6"/>
    </row>
    <row r="1219">
      <c r="A1219" s="73" t="s">
        <v>600</v>
      </c>
      <c r="B1219" s="73">
        <v>8106.0</v>
      </c>
      <c r="C1219" s="73">
        <v>8102.0</v>
      </c>
      <c r="D1219" s="73">
        <v>8.0</v>
      </c>
      <c r="E1219" s="73"/>
      <c r="F1219" s="74" t="str">
        <f t="array" ref="F1219">XLOOKUP(B1219, MachineCategory!B:B, MachineCategory!A:A, "", 0, 1)
</f>
        <v>4697840c-24c4-4b2a-a27a-c03bbe146337</v>
      </c>
      <c r="G1219" s="74" t="str">
        <f t="array" ref="G1219">XLOOKUP(C1219, MachineCategory!B:B, MachineCategory!A:A, "", 0, 1)
</f>
        <v>5dbec723-4f9d-4c3d-8cde-45c9effadfb6</v>
      </c>
      <c r="H1219" s="6"/>
    </row>
    <row r="1220">
      <c r="A1220" s="73" t="s">
        <v>600</v>
      </c>
      <c r="B1220" s="73">
        <v>8106.0</v>
      </c>
      <c r="C1220" s="73">
        <v>8101.0</v>
      </c>
      <c r="D1220" s="73">
        <v>9.0</v>
      </c>
      <c r="E1220" s="73"/>
      <c r="F1220" s="74" t="str">
        <f t="array" ref="F1220">XLOOKUP(B1220, MachineCategory!B:B, MachineCategory!A:A, "", 0, 1)
</f>
        <v>4697840c-24c4-4b2a-a27a-c03bbe146337</v>
      </c>
      <c r="G1220" s="74" t="str">
        <f t="array" ref="G1220">XLOOKUP(C1220, MachineCategory!B:B, MachineCategory!A:A, "", 0, 1)
</f>
        <v>bb61317b-3745-4832-914c-8bcbaea69282</v>
      </c>
      <c r="H1220" s="6"/>
    </row>
    <row r="1221">
      <c r="A1221" s="73" t="s">
        <v>600</v>
      </c>
      <c r="B1221" s="73">
        <v>8106.0</v>
      </c>
      <c r="C1221" s="73">
        <v>8108.0</v>
      </c>
      <c r="D1221" s="73">
        <v>10.0</v>
      </c>
      <c r="E1221" s="73"/>
      <c r="F1221" s="74" t="str">
        <f t="array" ref="F1221">XLOOKUP(B1221, MachineCategory!B:B, MachineCategory!A:A, "", 0, 1)
</f>
        <v>4697840c-24c4-4b2a-a27a-c03bbe146337</v>
      </c>
      <c r="G1221" s="74" t="str">
        <f t="array" ref="G1221">XLOOKUP(C1221, MachineCategory!B:B, MachineCategory!A:A, "", 0, 1)
</f>
        <v>9b3df8f1-3ff2-4a96-9fd7-2a15af9c3447</v>
      </c>
      <c r="H1221" s="6"/>
    </row>
    <row r="1222">
      <c r="A1222" s="73" t="s">
        <v>600</v>
      </c>
      <c r="B1222" s="73">
        <v>8106.0</v>
      </c>
      <c r="C1222" s="73">
        <v>8107.0</v>
      </c>
      <c r="D1222" s="73">
        <v>11.0</v>
      </c>
      <c r="E1222" s="73"/>
      <c r="F1222" s="74" t="str">
        <f t="array" ref="F1222">XLOOKUP(B1222, MachineCategory!B:B, MachineCategory!A:A, "", 0, 1)
</f>
        <v>4697840c-24c4-4b2a-a27a-c03bbe146337</v>
      </c>
      <c r="G1222" s="74" t="str">
        <f t="array" ref="G1222">XLOOKUP(C1222, MachineCategory!B:B, MachineCategory!A:A, "", 0, 1)
</f>
        <v>ffb8b2f3-3cf8-4250-9150-cc90a1905e4e</v>
      </c>
      <c r="H1222" s="6"/>
    </row>
    <row r="1223">
      <c r="A1223" s="73" t="s">
        <v>600</v>
      </c>
      <c r="B1223" s="73">
        <v>8107.0</v>
      </c>
      <c r="C1223" s="73">
        <v>8108.0</v>
      </c>
      <c r="D1223" s="73">
        <v>1.0</v>
      </c>
      <c r="E1223" s="74" t="b">
        <v>1</v>
      </c>
      <c r="F1223" s="74" t="str">
        <f t="array" ref="F1223">XLOOKUP(B1223, MachineCategory!B:B, MachineCategory!A:A, "", 0, 1)
</f>
        <v>ffb8b2f3-3cf8-4250-9150-cc90a1905e4e</v>
      </c>
      <c r="G1223" s="74" t="str">
        <f t="array" ref="G1223">XLOOKUP(C1223, MachineCategory!B:B, MachineCategory!A:A, "", 0, 1)
</f>
        <v>9b3df8f1-3ff2-4a96-9fd7-2a15af9c3447</v>
      </c>
      <c r="H1223" s="6"/>
    </row>
    <row r="1224">
      <c r="A1224" s="73" t="s">
        <v>600</v>
      </c>
      <c r="B1224" s="73">
        <v>8107.0</v>
      </c>
      <c r="C1224" s="73">
        <v>8101.0</v>
      </c>
      <c r="D1224" s="73">
        <v>2.0</v>
      </c>
      <c r="E1224" s="73"/>
      <c r="F1224" s="74" t="str">
        <f t="array" ref="F1224">XLOOKUP(B1224, MachineCategory!B:B, MachineCategory!A:A, "", 0, 1)
</f>
        <v>ffb8b2f3-3cf8-4250-9150-cc90a1905e4e</v>
      </c>
      <c r="G1224" s="74" t="str">
        <f t="array" ref="G1224">XLOOKUP(C1224, MachineCategory!B:B, MachineCategory!A:A, "", 0, 1)
</f>
        <v>bb61317b-3745-4832-914c-8bcbaea69282</v>
      </c>
      <c r="H1224" s="6"/>
    </row>
    <row r="1225">
      <c r="A1225" s="73" t="s">
        <v>600</v>
      </c>
      <c r="B1225" s="73">
        <v>8107.0</v>
      </c>
      <c r="C1225" s="73">
        <v>8102.0</v>
      </c>
      <c r="D1225" s="73">
        <v>3.0</v>
      </c>
      <c r="E1225" s="73"/>
      <c r="F1225" s="74" t="str">
        <f t="array" ref="F1225">XLOOKUP(B1225, MachineCategory!B:B, MachineCategory!A:A, "", 0, 1)
</f>
        <v>ffb8b2f3-3cf8-4250-9150-cc90a1905e4e</v>
      </c>
      <c r="G1225" s="74" t="str">
        <f t="array" ref="G1225">XLOOKUP(C1225, MachineCategory!B:B, MachineCategory!A:A, "", 0, 1)
</f>
        <v>5dbec723-4f9d-4c3d-8cde-45c9effadfb6</v>
      </c>
      <c r="H1225" s="6"/>
    </row>
    <row r="1226">
      <c r="A1226" s="73" t="s">
        <v>600</v>
      </c>
      <c r="B1226" s="73">
        <v>8107.0</v>
      </c>
      <c r="C1226" s="73">
        <v>8109.0</v>
      </c>
      <c r="D1226" s="73">
        <v>4.0</v>
      </c>
      <c r="E1226" s="73"/>
      <c r="F1226" s="74" t="str">
        <f t="array" ref="F1226">XLOOKUP(B1226, MachineCategory!B:B, MachineCategory!A:A, "", 0, 1)
</f>
        <v>ffb8b2f3-3cf8-4250-9150-cc90a1905e4e</v>
      </c>
      <c r="G1226" s="74" t="str">
        <f t="array" ref="G1226">XLOOKUP(C1226, MachineCategory!B:B, MachineCategory!A:A, "", 0, 1)
</f>
        <v>fef261c7-268e-4c60-91d1-add2fdf5167d</v>
      </c>
      <c r="H1226" s="6"/>
    </row>
    <row r="1227">
      <c r="A1227" s="73" t="s">
        <v>600</v>
      </c>
      <c r="B1227" s="73">
        <v>8107.0</v>
      </c>
      <c r="C1227" s="73">
        <v>8110.0</v>
      </c>
      <c r="D1227" s="73">
        <v>5.0</v>
      </c>
      <c r="E1227" s="73"/>
      <c r="F1227" s="74" t="str">
        <f t="array" ref="F1227">XLOOKUP(B1227, MachineCategory!B:B, MachineCategory!A:A, "", 0, 1)
</f>
        <v>ffb8b2f3-3cf8-4250-9150-cc90a1905e4e</v>
      </c>
      <c r="G1227" s="74" t="str">
        <f t="array" ref="G1227">XLOOKUP(C1227, MachineCategory!B:B, MachineCategory!A:A, "", 0, 1)
</f>
        <v>4abd084e-d156-4cb0-a902-f79dc6031e98</v>
      </c>
      <c r="H1227" s="6"/>
    </row>
    <row r="1228">
      <c r="A1228" s="73" t="s">
        <v>600</v>
      </c>
      <c r="B1228" s="73">
        <v>8107.0</v>
      </c>
      <c r="C1228" s="73">
        <v>8103.0</v>
      </c>
      <c r="D1228" s="73">
        <v>6.0</v>
      </c>
      <c r="E1228" s="73"/>
      <c r="F1228" s="74" t="str">
        <f t="array" ref="F1228">XLOOKUP(B1228, MachineCategory!B:B, MachineCategory!A:A, "", 0, 1)
</f>
        <v>ffb8b2f3-3cf8-4250-9150-cc90a1905e4e</v>
      </c>
      <c r="G1228" s="74" t="str">
        <f t="array" ref="G1228">XLOOKUP(C1228, MachineCategory!B:B, MachineCategory!A:A, "", 0, 1)
</f>
        <v>e78e2cc5-ca30-4762-a727-67f71a579637</v>
      </c>
      <c r="H1228" s="6"/>
    </row>
    <row r="1229">
      <c r="A1229" s="73" t="s">
        <v>600</v>
      </c>
      <c r="B1229" s="73">
        <v>8107.0</v>
      </c>
      <c r="C1229" s="73">
        <v>8104.0</v>
      </c>
      <c r="D1229" s="73">
        <v>7.0</v>
      </c>
      <c r="E1229" s="73"/>
      <c r="F1229" s="74" t="str">
        <f t="array" ref="F1229">XLOOKUP(B1229, MachineCategory!B:B, MachineCategory!A:A, "", 0, 1)
</f>
        <v>ffb8b2f3-3cf8-4250-9150-cc90a1905e4e</v>
      </c>
      <c r="G1229" s="74" t="str">
        <f t="array" ref="G1229">XLOOKUP(C1229, MachineCategory!B:B, MachineCategory!A:A, "", 0, 1)
</f>
        <v>502df72b-b47f-4863-8a72-29b9853d9afb</v>
      </c>
      <c r="H1229" s="6"/>
    </row>
    <row r="1230">
      <c r="A1230" s="73" t="s">
        <v>600</v>
      </c>
      <c r="B1230" s="73">
        <v>8107.0</v>
      </c>
      <c r="C1230" s="73">
        <v>8113.0</v>
      </c>
      <c r="D1230" s="73">
        <v>8.0</v>
      </c>
      <c r="E1230" s="73"/>
      <c r="F1230" s="74" t="str">
        <f t="array" ref="F1230">XLOOKUP(B1230, MachineCategory!B:B, MachineCategory!A:A, "", 0, 1)
</f>
        <v>ffb8b2f3-3cf8-4250-9150-cc90a1905e4e</v>
      </c>
      <c r="G1230" s="74" t="str">
        <f t="array" ref="G1230">XLOOKUP(C1230, MachineCategory!B:B, MachineCategory!A:A, "", 0, 1)
</f>
        <v>644a6302-7a8b-412d-8c7b-da7b22e9b6f0</v>
      </c>
      <c r="H1230" s="6"/>
    </row>
    <row r="1231">
      <c r="A1231" s="73" t="s">
        <v>600</v>
      </c>
      <c r="B1231" s="73">
        <v>8107.0</v>
      </c>
      <c r="C1231" s="73">
        <v>8114.0</v>
      </c>
      <c r="D1231" s="73">
        <v>9.0</v>
      </c>
      <c r="E1231" s="73"/>
      <c r="F1231" s="74" t="str">
        <f t="array" ref="F1231">XLOOKUP(B1231, MachineCategory!B:B, MachineCategory!A:A, "", 0, 1)
</f>
        <v>ffb8b2f3-3cf8-4250-9150-cc90a1905e4e</v>
      </c>
      <c r="G1231" s="74" t="str">
        <f t="array" ref="G1231">XLOOKUP(C1231, MachineCategory!B:B, MachineCategory!A:A, "", 0, 1)
</f>
        <v>8922ba7e-3630-4a1a-b53b-c66a0970f1e5</v>
      </c>
      <c r="H1231" s="6"/>
    </row>
    <row r="1232">
      <c r="A1232" s="73" t="s">
        <v>600</v>
      </c>
      <c r="B1232" s="73">
        <v>8107.0</v>
      </c>
      <c r="C1232" s="73">
        <v>8115.0</v>
      </c>
      <c r="D1232" s="73">
        <v>10.0</v>
      </c>
      <c r="E1232" s="73"/>
      <c r="F1232" s="74" t="str">
        <f t="array" ref="F1232">XLOOKUP(B1232, MachineCategory!B:B, MachineCategory!A:A, "", 0, 1)
</f>
        <v>ffb8b2f3-3cf8-4250-9150-cc90a1905e4e</v>
      </c>
      <c r="G1232" s="74" t="str">
        <f t="array" ref="G1232">XLOOKUP(C1232, MachineCategory!B:B, MachineCategory!A:A, "", 0, 1)
</f>
        <v>550fe141-f0d3-4146-9a03-ea306764179b</v>
      </c>
      <c r="H1232" s="6"/>
    </row>
    <row r="1233">
      <c r="A1233" s="73" t="s">
        <v>600</v>
      </c>
      <c r="B1233" s="73">
        <v>8107.0</v>
      </c>
      <c r="C1233" s="73">
        <v>8116.0</v>
      </c>
      <c r="D1233" s="73">
        <v>11.0</v>
      </c>
      <c r="E1233" s="73"/>
      <c r="F1233" s="74" t="str">
        <f t="array" ref="F1233">XLOOKUP(B1233, MachineCategory!B:B, MachineCategory!A:A, "", 0, 1)
</f>
        <v>ffb8b2f3-3cf8-4250-9150-cc90a1905e4e</v>
      </c>
      <c r="G1233" s="74" t="str">
        <f t="array" ref="G1233">XLOOKUP(C1233, MachineCategory!B:B, MachineCategory!A:A, "", 0, 1)
</f>
        <v>916f65c2-8091-487d-821d-7f0153985710</v>
      </c>
      <c r="H1233" s="6"/>
    </row>
    <row r="1234">
      <c r="A1234" s="73" t="s">
        <v>600</v>
      </c>
      <c r="B1234" s="73">
        <v>8107.0</v>
      </c>
      <c r="C1234" s="73">
        <v>8111.0</v>
      </c>
      <c r="D1234" s="73">
        <v>12.0</v>
      </c>
      <c r="E1234" s="73"/>
      <c r="F1234" s="74" t="str">
        <f t="array" ref="F1234">XLOOKUP(B1234, MachineCategory!B:B, MachineCategory!A:A, "", 0, 1)
</f>
        <v>ffb8b2f3-3cf8-4250-9150-cc90a1905e4e</v>
      </c>
      <c r="G1234" s="74" t="str">
        <f t="array" ref="G1234">XLOOKUP(C1234, MachineCategory!B:B, MachineCategory!A:A, "", 0, 1)
</f>
        <v>a2ff293b-117f-4794-b9af-fe7cefabcc7d</v>
      </c>
      <c r="H1234" s="6"/>
    </row>
    <row r="1235">
      <c r="A1235" s="73" t="s">
        <v>600</v>
      </c>
      <c r="B1235" s="73">
        <v>8107.0</v>
      </c>
      <c r="C1235" s="73">
        <v>8112.0</v>
      </c>
      <c r="D1235" s="73">
        <v>13.0</v>
      </c>
      <c r="E1235" s="73"/>
      <c r="F1235" s="74" t="str">
        <f t="array" ref="F1235">XLOOKUP(B1235, MachineCategory!B:B, MachineCategory!A:A, "", 0, 1)
</f>
        <v>ffb8b2f3-3cf8-4250-9150-cc90a1905e4e</v>
      </c>
      <c r="G1235" s="74" t="str">
        <f t="array" ref="G1235">XLOOKUP(C1235, MachineCategory!B:B, MachineCategory!A:A, "", 0, 1)
</f>
        <v>df8759e7-f23f-483f-b7e0-f7c835313421</v>
      </c>
      <c r="H1235" s="6"/>
    </row>
    <row r="1236">
      <c r="A1236" s="73" t="s">
        <v>600</v>
      </c>
      <c r="B1236" s="73">
        <v>8107.0</v>
      </c>
      <c r="C1236" s="73">
        <v>8105.0</v>
      </c>
      <c r="D1236" s="73">
        <v>14.0</v>
      </c>
      <c r="E1236" s="73"/>
      <c r="F1236" s="74" t="str">
        <f t="array" ref="F1236">XLOOKUP(B1236, MachineCategory!B:B, MachineCategory!A:A, "", 0, 1)
</f>
        <v>ffb8b2f3-3cf8-4250-9150-cc90a1905e4e</v>
      </c>
      <c r="G1236" s="74" t="str">
        <f t="array" ref="G1236">XLOOKUP(C1236, MachineCategory!B:B, MachineCategory!A:A, "", 0, 1)
</f>
        <v>0d3fe0e3-f9bc-424d-b58c-4c14cec8a5f9</v>
      </c>
      <c r="H1236" s="6"/>
    </row>
    <row r="1237">
      <c r="A1237" s="73" t="s">
        <v>600</v>
      </c>
      <c r="B1237" s="73">
        <v>8107.0</v>
      </c>
      <c r="C1237" s="73">
        <v>8106.0</v>
      </c>
      <c r="D1237" s="73">
        <v>15.0</v>
      </c>
      <c r="E1237" s="73"/>
      <c r="F1237" s="74" t="str">
        <f t="array" ref="F1237">XLOOKUP(B1237, MachineCategory!B:B, MachineCategory!A:A, "", 0, 1)
</f>
        <v>ffb8b2f3-3cf8-4250-9150-cc90a1905e4e</v>
      </c>
      <c r="G1237" s="74" t="str">
        <f t="array" ref="G1237">XLOOKUP(C1237, MachineCategory!B:B, MachineCategory!A:A, "", 0, 1)
</f>
        <v>4697840c-24c4-4b2a-a27a-c03bbe146337</v>
      </c>
      <c r="H1237" s="6"/>
    </row>
    <row r="1238">
      <c r="A1238" s="73" t="s">
        <v>600</v>
      </c>
      <c r="B1238" s="73">
        <v>8107.0</v>
      </c>
      <c r="C1238" s="73">
        <v>8117.0</v>
      </c>
      <c r="D1238" s="73">
        <v>16.0</v>
      </c>
      <c r="E1238" s="73"/>
      <c r="F1238" s="74" t="str">
        <f t="array" ref="F1238">XLOOKUP(B1238, MachineCategory!B:B, MachineCategory!A:A, "", 0, 1)
</f>
        <v>ffb8b2f3-3cf8-4250-9150-cc90a1905e4e</v>
      </c>
      <c r="G1238" s="74" t="str">
        <f t="array" ref="G1238">XLOOKUP(C1238, MachineCategory!B:B, MachineCategory!A:A, "", 0, 1)
</f>
        <v>d5bc28e7-40a9-42ee-9622-58818a18020d</v>
      </c>
      <c r="H1238" s="6"/>
    </row>
    <row r="1239">
      <c r="A1239" s="73" t="s">
        <v>600</v>
      </c>
      <c r="B1239" s="73">
        <v>8107.0</v>
      </c>
      <c r="C1239" s="73">
        <v>8118.0</v>
      </c>
      <c r="D1239" s="73">
        <v>17.0</v>
      </c>
      <c r="E1239" s="73"/>
      <c r="F1239" s="74" t="str">
        <f t="array" ref="F1239">XLOOKUP(B1239, MachineCategory!B:B, MachineCategory!A:A, "", 0, 1)
</f>
        <v>ffb8b2f3-3cf8-4250-9150-cc90a1905e4e</v>
      </c>
      <c r="G1239" s="74" t="str">
        <f t="array" ref="G1239">XLOOKUP(C1239, MachineCategory!B:B, MachineCategory!A:A, "", 0, 1)
</f>
        <v>140185fa-2b64-497c-af1e-352bbfd9135a</v>
      </c>
      <c r="H1239" s="6"/>
    </row>
    <row r="1240">
      <c r="A1240" s="73" t="s">
        <v>600</v>
      </c>
      <c r="B1240" s="73">
        <v>8108.0</v>
      </c>
      <c r="C1240" s="73">
        <v>8107.0</v>
      </c>
      <c r="D1240" s="73">
        <v>1.0</v>
      </c>
      <c r="E1240" s="74" t="b">
        <v>1</v>
      </c>
      <c r="F1240" s="74" t="str">
        <f t="array" ref="F1240">XLOOKUP(B1240, MachineCategory!B:B, MachineCategory!A:A, "", 0, 1)
</f>
        <v>9b3df8f1-3ff2-4a96-9fd7-2a15af9c3447</v>
      </c>
      <c r="G1240" s="74" t="str">
        <f t="array" ref="G1240">XLOOKUP(C1240, MachineCategory!B:B, MachineCategory!A:A, "", 0, 1)
</f>
        <v>ffb8b2f3-3cf8-4250-9150-cc90a1905e4e</v>
      </c>
      <c r="H1240" s="6"/>
    </row>
    <row r="1241">
      <c r="A1241" s="73" t="s">
        <v>600</v>
      </c>
      <c r="B1241" s="73">
        <v>8108.0</v>
      </c>
      <c r="C1241" s="73">
        <v>8109.0</v>
      </c>
      <c r="D1241" s="73">
        <v>2.0</v>
      </c>
      <c r="E1241" s="73"/>
      <c r="F1241" s="74" t="str">
        <f t="array" ref="F1241">XLOOKUP(B1241, MachineCategory!B:B, MachineCategory!A:A, "", 0, 1)
</f>
        <v>9b3df8f1-3ff2-4a96-9fd7-2a15af9c3447</v>
      </c>
      <c r="G1241" s="74" t="str">
        <f t="array" ref="G1241">XLOOKUP(C1241, MachineCategory!B:B, MachineCategory!A:A, "", 0, 1)
</f>
        <v>fef261c7-268e-4c60-91d1-add2fdf5167d</v>
      </c>
      <c r="H1241" s="6"/>
    </row>
    <row r="1242">
      <c r="A1242" s="73" t="s">
        <v>600</v>
      </c>
      <c r="B1242" s="73">
        <v>8108.0</v>
      </c>
      <c r="C1242" s="73">
        <v>8102.0</v>
      </c>
      <c r="D1242" s="73">
        <v>3.0</v>
      </c>
      <c r="E1242" s="73"/>
      <c r="F1242" s="74" t="str">
        <f t="array" ref="F1242">XLOOKUP(B1242, MachineCategory!B:B, MachineCategory!A:A, "", 0, 1)
</f>
        <v>9b3df8f1-3ff2-4a96-9fd7-2a15af9c3447</v>
      </c>
      <c r="G1242" s="74" t="str">
        <f t="array" ref="G1242">XLOOKUP(C1242, MachineCategory!B:B, MachineCategory!A:A, "", 0, 1)
</f>
        <v>5dbec723-4f9d-4c3d-8cde-45c9effadfb6</v>
      </c>
      <c r="H1242" s="6"/>
    </row>
    <row r="1243">
      <c r="A1243" s="73" t="s">
        <v>600</v>
      </c>
      <c r="B1243" s="73">
        <v>8108.0</v>
      </c>
      <c r="C1243" s="73">
        <v>8101.0</v>
      </c>
      <c r="D1243" s="73">
        <v>4.0</v>
      </c>
      <c r="E1243" s="73"/>
      <c r="F1243" s="74" t="str">
        <f t="array" ref="F1243">XLOOKUP(B1243, MachineCategory!B:B, MachineCategory!A:A, "", 0, 1)
</f>
        <v>9b3df8f1-3ff2-4a96-9fd7-2a15af9c3447</v>
      </c>
      <c r="G1243" s="74" t="str">
        <f t="array" ref="G1243">XLOOKUP(C1243, MachineCategory!B:B, MachineCategory!A:A, "", 0, 1)
</f>
        <v>bb61317b-3745-4832-914c-8bcbaea69282</v>
      </c>
      <c r="H1243" s="6"/>
    </row>
    <row r="1244">
      <c r="A1244" s="73" t="s">
        <v>600</v>
      </c>
      <c r="B1244" s="73">
        <v>8108.0</v>
      </c>
      <c r="C1244" s="73">
        <v>8110.0</v>
      </c>
      <c r="D1244" s="73">
        <v>5.0</v>
      </c>
      <c r="E1244" s="73"/>
      <c r="F1244" s="74" t="str">
        <f t="array" ref="F1244">XLOOKUP(B1244, MachineCategory!B:B, MachineCategory!A:A, "", 0, 1)
</f>
        <v>9b3df8f1-3ff2-4a96-9fd7-2a15af9c3447</v>
      </c>
      <c r="G1244" s="74" t="str">
        <f t="array" ref="G1244">XLOOKUP(C1244, MachineCategory!B:B, MachineCategory!A:A, "", 0, 1)
</f>
        <v>4abd084e-d156-4cb0-a902-f79dc6031e98</v>
      </c>
      <c r="H1244" s="6"/>
    </row>
    <row r="1245">
      <c r="A1245" s="73" t="s">
        <v>600</v>
      </c>
      <c r="B1245" s="73">
        <v>8108.0</v>
      </c>
      <c r="C1245" s="73">
        <v>8103.0</v>
      </c>
      <c r="D1245" s="73">
        <v>6.0</v>
      </c>
      <c r="E1245" s="73"/>
      <c r="F1245" s="74" t="str">
        <f t="array" ref="F1245">XLOOKUP(B1245, MachineCategory!B:B, MachineCategory!A:A, "", 0, 1)
</f>
        <v>9b3df8f1-3ff2-4a96-9fd7-2a15af9c3447</v>
      </c>
      <c r="G1245" s="74" t="str">
        <f t="array" ref="G1245">XLOOKUP(C1245, MachineCategory!B:B, MachineCategory!A:A, "", 0, 1)
</f>
        <v>e78e2cc5-ca30-4762-a727-67f71a579637</v>
      </c>
      <c r="H1245" s="6"/>
    </row>
    <row r="1246">
      <c r="A1246" s="73" t="s">
        <v>600</v>
      </c>
      <c r="B1246" s="73">
        <v>8108.0</v>
      </c>
      <c r="C1246" s="73">
        <v>8104.0</v>
      </c>
      <c r="D1246" s="73">
        <v>7.0</v>
      </c>
      <c r="E1246" s="73"/>
      <c r="F1246" s="74" t="str">
        <f t="array" ref="F1246">XLOOKUP(B1246, MachineCategory!B:B, MachineCategory!A:A, "", 0, 1)
</f>
        <v>9b3df8f1-3ff2-4a96-9fd7-2a15af9c3447</v>
      </c>
      <c r="G1246" s="74" t="str">
        <f t="array" ref="G1246">XLOOKUP(C1246, MachineCategory!B:B, MachineCategory!A:A, "", 0, 1)
</f>
        <v>502df72b-b47f-4863-8a72-29b9853d9afb</v>
      </c>
      <c r="H1246" s="6"/>
    </row>
    <row r="1247">
      <c r="A1247" s="73" t="s">
        <v>600</v>
      </c>
      <c r="B1247" s="73">
        <v>8108.0</v>
      </c>
      <c r="C1247" s="73">
        <v>8114.0</v>
      </c>
      <c r="D1247" s="73">
        <v>8.0</v>
      </c>
      <c r="E1247" s="73"/>
      <c r="F1247" s="74" t="str">
        <f t="array" ref="F1247">XLOOKUP(B1247, MachineCategory!B:B, MachineCategory!A:A, "", 0, 1)
</f>
        <v>9b3df8f1-3ff2-4a96-9fd7-2a15af9c3447</v>
      </c>
      <c r="G1247" s="74" t="str">
        <f t="array" ref="G1247">XLOOKUP(C1247, MachineCategory!B:B, MachineCategory!A:A, "", 0, 1)
</f>
        <v>8922ba7e-3630-4a1a-b53b-c66a0970f1e5</v>
      </c>
      <c r="H1247" s="6"/>
    </row>
    <row r="1248">
      <c r="A1248" s="73" t="s">
        <v>600</v>
      </c>
      <c r="B1248" s="73">
        <v>8108.0</v>
      </c>
      <c r="C1248" s="73">
        <v>8113.0</v>
      </c>
      <c r="D1248" s="73">
        <v>9.0</v>
      </c>
      <c r="E1248" s="73"/>
      <c r="F1248" s="74" t="str">
        <f t="array" ref="F1248">XLOOKUP(B1248, MachineCategory!B:B, MachineCategory!A:A, "", 0, 1)
</f>
        <v>9b3df8f1-3ff2-4a96-9fd7-2a15af9c3447</v>
      </c>
      <c r="G1248" s="74" t="str">
        <f t="array" ref="G1248">XLOOKUP(C1248, MachineCategory!B:B, MachineCategory!A:A, "", 0, 1)
</f>
        <v>644a6302-7a8b-412d-8c7b-da7b22e9b6f0</v>
      </c>
      <c r="H1248" s="6"/>
    </row>
    <row r="1249">
      <c r="A1249" s="73" t="s">
        <v>600</v>
      </c>
      <c r="B1249" s="73">
        <v>8108.0</v>
      </c>
      <c r="C1249" s="73">
        <v>8115.0</v>
      </c>
      <c r="D1249" s="73">
        <v>10.0</v>
      </c>
      <c r="E1249" s="73"/>
      <c r="F1249" s="74" t="str">
        <f t="array" ref="F1249">XLOOKUP(B1249, MachineCategory!B:B, MachineCategory!A:A, "", 0, 1)
</f>
        <v>9b3df8f1-3ff2-4a96-9fd7-2a15af9c3447</v>
      </c>
      <c r="G1249" s="74" t="str">
        <f t="array" ref="G1249">XLOOKUP(C1249, MachineCategory!B:B, MachineCategory!A:A, "", 0, 1)
</f>
        <v>550fe141-f0d3-4146-9a03-ea306764179b</v>
      </c>
      <c r="H1249" s="6"/>
    </row>
    <row r="1250">
      <c r="A1250" s="73" t="s">
        <v>600</v>
      </c>
      <c r="B1250" s="73">
        <v>8108.0</v>
      </c>
      <c r="C1250" s="73">
        <v>8116.0</v>
      </c>
      <c r="D1250" s="73">
        <v>11.0</v>
      </c>
      <c r="E1250" s="73"/>
      <c r="F1250" s="74" t="str">
        <f t="array" ref="F1250">XLOOKUP(B1250, MachineCategory!B:B, MachineCategory!A:A, "", 0, 1)
</f>
        <v>9b3df8f1-3ff2-4a96-9fd7-2a15af9c3447</v>
      </c>
      <c r="G1250" s="74" t="str">
        <f t="array" ref="G1250">XLOOKUP(C1250, MachineCategory!B:B, MachineCategory!A:A, "", 0, 1)
</f>
        <v>916f65c2-8091-487d-821d-7f0153985710</v>
      </c>
      <c r="H1250" s="6"/>
    </row>
    <row r="1251">
      <c r="A1251" s="73" t="s">
        <v>600</v>
      </c>
      <c r="B1251" s="73">
        <v>8108.0</v>
      </c>
      <c r="C1251" s="73">
        <v>8111.0</v>
      </c>
      <c r="D1251" s="73">
        <v>12.0</v>
      </c>
      <c r="E1251" s="73"/>
      <c r="F1251" s="74" t="str">
        <f t="array" ref="F1251">XLOOKUP(B1251, MachineCategory!B:B, MachineCategory!A:A, "", 0, 1)
</f>
        <v>9b3df8f1-3ff2-4a96-9fd7-2a15af9c3447</v>
      </c>
      <c r="G1251" s="74" t="str">
        <f t="array" ref="G1251">XLOOKUP(C1251, MachineCategory!B:B, MachineCategory!A:A, "", 0, 1)
</f>
        <v>a2ff293b-117f-4794-b9af-fe7cefabcc7d</v>
      </c>
      <c r="H1251" s="6"/>
    </row>
    <row r="1252">
      <c r="A1252" s="73" t="s">
        <v>600</v>
      </c>
      <c r="B1252" s="73">
        <v>8108.0</v>
      </c>
      <c r="C1252" s="73">
        <v>8112.0</v>
      </c>
      <c r="D1252" s="73">
        <v>13.0</v>
      </c>
      <c r="E1252" s="73"/>
      <c r="F1252" s="74" t="str">
        <f t="array" ref="F1252">XLOOKUP(B1252, MachineCategory!B:B, MachineCategory!A:A, "", 0, 1)
</f>
        <v>9b3df8f1-3ff2-4a96-9fd7-2a15af9c3447</v>
      </c>
      <c r="G1252" s="74" t="str">
        <f t="array" ref="G1252">XLOOKUP(C1252, MachineCategory!B:B, MachineCategory!A:A, "", 0, 1)
</f>
        <v>df8759e7-f23f-483f-b7e0-f7c835313421</v>
      </c>
      <c r="H1252" s="6"/>
    </row>
    <row r="1253">
      <c r="A1253" s="73" t="s">
        <v>600</v>
      </c>
      <c r="B1253" s="73">
        <v>8108.0</v>
      </c>
      <c r="C1253" s="73">
        <v>8105.0</v>
      </c>
      <c r="D1253" s="73">
        <v>14.0</v>
      </c>
      <c r="E1253" s="73"/>
      <c r="F1253" s="74" t="str">
        <f t="array" ref="F1253">XLOOKUP(B1253, MachineCategory!B:B, MachineCategory!A:A, "", 0, 1)
</f>
        <v>9b3df8f1-3ff2-4a96-9fd7-2a15af9c3447</v>
      </c>
      <c r="G1253" s="74" t="str">
        <f t="array" ref="G1253">XLOOKUP(C1253, MachineCategory!B:B, MachineCategory!A:A, "", 0, 1)
</f>
        <v>0d3fe0e3-f9bc-424d-b58c-4c14cec8a5f9</v>
      </c>
      <c r="H1253" s="6"/>
    </row>
    <row r="1254">
      <c r="A1254" s="73" t="s">
        <v>600</v>
      </c>
      <c r="B1254" s="73">
        <v>8108.0</v>
      </c>
      <c r="C1254" s="73">
        <v>8106.0</v>
      </c>
      <c r="D1254" s="73">
        <v>15.0</v>
      </c>
      <c r="E1254" s="73"/>
      <c r="F1254" s="74" t="str">
        <f t="array" ref="F1254">XLOOKUP(B1254, MachineCategory!B:B, MachineCategory!A:A, "", 0, 1)
</f>
        <v>9b3df8f1-3ff2-4a96-9fd7-2a15af9c3447</v>
      </c>
      <c r="G1254" s="74" t="str">
        <f t="array" ref="G1254">XLOOKUP(C1254, MachineCategory!B:B, MachineCategory!A:A, "", 0, 1)
</f>
        <v>4697840c-24c4-4b2a-a27a-c03bbe146337</v>
      </c>
      <c r="H1254" s="6"/>
    </row>
    <row r="1255">
      <c r="A1255" s="73" t="s">
        <v>600</v>
      </c>
      <c r="B1255" s="73">
        <v>8108.0</v>
      </c>
      <c r="C1255" s="73">
        <v>8117.0</v>
      </c>
      <c r="D1255" s="73">
        <v>16.0</v>
      </c>
      <c r="E1255" s="73"/>
      <c r="F1255" s="74" t="str">
        <f t="array" ref="F1255">XLOOKUP(B1255, MachineCategory!B:B, MachineCategory!A:A, "", 0, 1)
</f>
        <v>9b3df8f1-3ff2-4a96-9fd7-2a15af9c3447</v>
      </c>
      <c r="G1255" s="74" t="str">
        <f t="array" ref="G1255">XLOOKUP(C1255, MachineCategory!B:B, MachineCategory!A:A, "", 0, 1)
</f>
        <v>d5bc28e7-40a9-42ee-9622-58818a18020d</v>
      </c>
      <c r="H1255" s="6"/>
    </row>
    <row r="1256">
      <c r="A1256" s="73" t="s">
        <v>600</v>
      </c>
      <c r="B1256" s="73">
        <v>8108.0</v>
      </c>
      <c r="C1256" s="73">
        <v>8118.0</v>
      </c>
      <c r="D1256" s="73">
        <v>17.0</v>
      </c>
      <c r="E1256" s="73"/>
      <c r="F1256" s="74" t="str">
        <f t="array" ref="F1256">XLOOKUP(B1256, MachineCategory!B:B, MachineCategory!A:A, "", 0, 1)
</f>
        <v>9b3df8f1-3ff2-4a96-9fd7-2a15af9c3447</v>
      </c>
      <c r="G1256" s="74" t="str">
        <f t="array" ref="G1256">XLOOKUP(C1256, MachineCategory!B:B, MachineCategory!A:A, "", 0, 1)
</f>
        <v>140185fa-2b64-497c-af1e-352bbfd9135a</v>
      </c>
      <c r="H1256" s="6"/>
    </row>
    <row r="1257">
      <c r="A1257" s="73" t="s">
        <v>600</v>
      </c>
      <c r="B1257" s="73">
        <v>8109.0</v>
      </c>
      <c r="C1257" s="73">
        <v>8110.0</v>
      </c>
      <c r="D1257" s="73">
        <v>1.0</v>
      </c>
      <c r="E1257" s="74" t="b">
        <v>1</v>
      </c>
      <c r="F1257" s="74" t="str">
        <f t="array" ref="F1257">XLOOKUP(B1257, MachineCategory!B:B, MachineCategory!A:A, "", 0, 1)
</f>
        <v>fef261c7-268e-4c60-91d1-add2fdf5167d</v>
      </c>
      <c r="G1257" s="74" t="str">
        <f t="array" ref="G1257">XLOOKUP(C1257, MachineCategory!B:B, MachineCategory!A:A, "", 0, 1)
</f>
        <v>4abd084e-d156-4cb0-a902-f79dc6031e98</v>
      </c>
      <c r="H1257" s="6"/>
    </row>
    <row r="1258">
      <c r="A1258" s="73" t="s">
        <v>600</v>
      </c>
      <c r="B1258" s="73">
        <v>8109.0</v>
      </c>
      <c r="C1258" s="73">
        <v>8108.0</v>
      </c>
      <c r="D1258" s="73">
        <v>2.0</v>
      </c>
      <c r="E1258" s="73"/>
      <c r="F1258" s="74" t="str">
        <f t="array" ref="F1258">XLOOKUP(B1258, MachineCategory!B:B, MachineCategory!A:A, "", 0, 1)
</f>
        <v>fef261c7-268e-4c60-91d1-add2fdf5167d</v>
      </c>
      <c r="G1258" s="74" t="str">
        <f t="array" ref="G1258">XLOOKUP(C1258, MachineCategory!B:B, MachineCategory!A:A, "", 0, 1)
</f>
        <v>9b3df8f1-3ff2-4a96-9fd7-2a15af9c3447</v>
      </c>
      <c r="H1258" s="6"/>
    </row>
    <row r="1259">
      <c r="A1259" s="73" t="s">
        <v>600</v>
      </c>
      <c r="B1259" s="73">
        <v>8109.0</v>
      </c>
      <c r="C1259" s="73">
        <v>8107.0</v>
      </c>
      <c r="D1259" s="73">
        <v>3.0</v>
      </c>
      <c r="E1259" s="73"/>
      <c r="F1259" s="74" t="str">
        <f t="array" ref="F1259">XLOOKUP(B1259, MachineCategory!B:B, MachineCategory!A:A, "", 0, 1)
</f>
        <v>fef261c7-268e-4c60-91d1-add2fdf5167d</v>
      </c>
      <c r="G1259" s="74" t="str">
        <f t="array" ref="G1259">XLOOKUP(C1259, MachineCategory!B:B, MachineCategory!A:A, "", 0, 1)
</f>
        <v>ffb8b2f3-3cf8-4250-9150-cc90a1905e4e</v>
      </c>
      <c r="H1259" s="6"/>
    </row>
    <row r="1260">
      <c r="A1260" s="73" t="s">
        <v>600</v>
      </c>
      <c r="B1260" s="73">
        <v>8109.0</v>
      </c>
      <c r="C1260" s="73">
        <v>8103.0</v>
      </c>
      <c r="D1260" s="73">
        <v>4.0</v>
      </c>
      <c r="E1260" s="73"/>
      <c r="F1260" s="74" t="str">
        <f t="array" ref="F1260">XLOOKUP(B1260, MachineCategory!B:B, MachineCategory!A:A, "", 0, 1)
</f>
        <v>fef261c7-268e-4c60-91d1-add2fdf5167d</v>
      </c>
      <c r="G1260" s="74" t="str">
        <f t="array" ref="G1260">XLOOKUP(C1260, MachineCategory!B:B, MachineCategory!A:A, "", 0, 1)
</f>
        <v>e78e2cc5-ca30-4762-a727-67f71a579637</v>
      </c>
      <c r="H1260" s="6"/>
    </row>
    <row r="1261">
      <c r="A1261" s="73" t="s">
        <v>600</v>
      </c>
      <c r="B1261" s="73">
        <v>8109.0</v>
      </c>
      <c r="C1261" s="73">
        <v>8104.0</v>
      </c>
      <c r="D1261" s="73">
        <v>5.0</v>
      </c>
      <c r="E1261" s="73"/>
      <c r="F1261" s="74" t="str">
        <f t="array" ref="F1261">XLOOKUP(B1261, MachineCategory!B:B, MachineCategory!A:A, "", 0, 1)
</f>
        <v>fef261c7-268e-4c60-91d1-add2fdf5167d</v>
      </c>
      <c r="G1261" s="74" t="str">
        <f t="array" ref="G1261">XLOOKUP(C1261, MachineCategory!B:B, MachineCategory!A:A, "", 0, 1)
</f>
        <v>502df72b-b47f-4863-8a72-29b9853d9afb</v>
      </c>
      <c r="H1261" s="6"/>
    </row>
    <row r="1262">
      <c r="A1262" s="73" t="s">
        <v>600</v>
      </c>
      <c r="B1262" s="73">
        <v>8109.0</v>
      </c>
      <c r="C1262" s="73">
        <v>8102.0</v>
      </c>
      <c r="D1262" s="73">
        <v>6.0</v>
      </c>
      <c r="E1262" s="73"/>
      <c r="F1262" s="74" t="str">
        <f t="array" ref="F1262">XLOOKUP(B1262, MachineCategory!B:B, MachineCategory!A:A, "", 0, 1)
</f>
        <v>fef261c7-268e-4c60-91d1-add2fdf5167d</v>
      </c>
      <c r="G1262" s="74" t="str">
        <f t="array" ref="G1262">XLOOKUP(C1262, MachineCategory!B:B, MachineCategory!A:A, "", 0, 1)
</f>
        <v>5dbec723-4f9d-4c3d-8cde-45c9effadfb6</v>
      </c>
      <c r="H1262" s="6"/>
    </row>
    <row r="1263">
      <c r="A1263" s="73" t="s">
        <v>600</v>
      </c>
      <c r="B1263" s="73">
        <v>8109.0</v>
      </c>
      <c r="C1263" s="73">
        <v>8101.0</v>
      </c>
      <c r="D1263" s="73">
        <v>7.0</v>
      </c>
      <c r="E1263" s="73"/>
      <c r="F1263" s="74" t="str">
        <f t="array" ref="F1263">XLOOKUP(B1263, MachineCategory!B:B, MachineCategory!A:A, "", 0, 1)
</f>
        <v>fef261c7-268e-4c60-91d1-add2fdf5167d</v>
      </c>
      <c r="G1263" s="74" t="str">
        <f t="array" ref="G1263">XLOOKUP(C1263, MachineCategory!B:B, MachineCategory!A:A, "", 0, 1)
</f>
        <v>bb61317b-3745-4832-914c-8bcbaea69282</v>
      </c>
      <c r="H1263" s="6"/>
    </row>
    <row r="1264">
      <c r="A1264" s="73" t="s">
        <v>600</v>
      </c>
      <c r="B1264" s="73">
        <v>8109.0</v>
      </c>
      <c r="C1264" s="73">
        <v>8115.0</v>
      </c>
      <c r="D1264" s="73">
        <v>8.0</v>
      </c>
      <c r="E1264" s="73"/>
      <c r="F1264" s="74" t="str">
        <f t="array" ref="F1264">XLOOKUP(B1264, MachineCategory!B:B, MachineCategory!A:A, "", 0, 1)
</f>
        <v>fef261c7-268e-4c60-91d1-add2fdf5167d</v>
      </c>
      <c r="G1264" s="74" t="str">
        <f t="array" ref="G1264">XLOOKUP(C1264, MachineCategory!B:B, MachineCategory!A:A, "", 0, 1)
</f>
        <v>550fe141-f0d3-4146-9a03-ea306764179b</v>
      </c>
      <c r="H1264" s="6"/>
    </row>
    <row r="1265">
      <c r="A1265" s="73" t="s">
        <v>600</v>
      </c>
      <c r="B1265" s="73">
        <v>8109.0</v>
      </c>
      <c r="C1265" s="73">
        <v>8114.0</v>
      </c>
      <c r="D1265" s="73">
        <v>9.0</v>
      </c>
      <c r="E1265" s="73"/>
      <c r="F1265" s="74" t="str">
        <f t="array" ref="F1265">XLOOKUP(B1265, MachineCategory!B:B, MachineCategory!A:A, "", 0, 1)
</f>
        <v>fef261c7-268e-4c60-91d1-add2fdf5167d</v>
      </c>
      <c r="G1265" s="74" t="str">
        <f t="array" ref="G1265">XLOOKUP(C1265, MachineCategory!B:B, MachineCategory!A:A, "", 0, 1)
</f>
        <v>8922ba7e-3630-4a1a-b53b-c66a0970f1e5</v>
      </c>
      <c r="H1265" s="6"/>
    </row>
    <row r="1266">
      <c r="A1266" s="73" t="s">
        <v>600</v>
      </c>
      <c r="B1266" s="73">
        <v>8109.0</v>
      </c>
      <c r="C1266" s="73">
        <v>8116.0</v>
      </c>
      <c r="D1266" s="73">
        <v>10.0</v>
      </c>
      <c r="E1266" s="73"/>
      <c r="F1266" s="74" t="str">
        <f t="array" ref="F1266">XLOOKUP(B1266, MachineCategory!B:B, MachineCategory!A:A, "", 0, 1)
</f>
        <v>fef261c7-268e-4c60-91d1-add2fdf5167d</v>
      </c>
      <c r="G1266" s="74" t="str">
        <f t="array" ref="G1266">XLOOKUP(C1266, MachineCategory!B:B, MachineCategory!A:A, "", 0, 1)
</f>
        <v>916f65c2-8091-487d-821d-7f0153985710</v>
      </c>
      <c r="H1266" s="6"/>
    </row>
    <row r="1267">
      <c r="A1267" s="73" t="s">
        <v>600</v>
      </c>
      <c r="B1267" s="73">
        <v>8109.0</v>
      </c>
      <c r="C1267" s="73">
        <v>8113.0</v>
      </c>
      <c r="D1267" s="73">
        <v>11.0</v>
      </c>
      <c r="E1267" s="73"/>
      <c r="F1267" s="74" t="str">
        <f t="array" ref="F1267">XLOOKUP(B1267, MachineCategory!B:B, MachineCategory!A:A, "", 0, 1)
</f>
        <v>fef261c7-268e-4c60-91d1-add2fdf5167d</v>
      </c>
      <c r="G1267" s="74" t="str">
        <f t="array" ref="G1267">XLOOKUP(C1267, MachineCategory!B:B, MachineCategory!A:A, "", 0, 1)
</f>
        <v>644a6302-7a8b-412d-8c7b-da7b22e9b6f0</v>
      </c>
      <c r="H1267" s="6"/>
    </row>
    <row r="1268">
      <c r="A1268" s="73" t="s">
        <v>600</v>
      </c>
      <c r="B1268" s="73">
        <v>8109.0</v>
      </c>
      <c r="C1268" s="73">
        <v>8111.0</v>
      </c>
      <c r="D1268" s="73">
        <v>12.0</v>
      </c>
      <c r="E1268" s="73"/>
      <c r="F1268" s="74" t="str">
        <f t="array" ref="F1268">XLOOKUP(B1268, MachineCategory!B:B, MachineCategory!A:A, "", 0, 1)
</f>
        <v>fef261c7-268e-4c60-91d1-add2fdf5167d</v>
      </c>
      <c r="G1268" s="74" t="str">
        <f t="array" ref="G1268">XLOOKUP(C1268, MachineCategory!B:B, MachineCategory!A:A, "", 0, 1)
</f>
        <v>a2ff293b-117f-4794-b9af-fe7cefabcc7d</v>
      </c>
      <c r="H1268" s="6"/>
    </row>
    <row r="1269">
      <c r="A1269" s="73" t="s">
        <v>600</v>
      </c>
      <c r="B1269" s="73">
        <v>8109.0</v>
      </c>
      <c r="C1269" s="73">
        <v>8112.0</v>
      </c>
      <c r="D1269" s="73">
        <v>13.0</v>
      </c>
      <c r="E1269" s="73"/>
      <c r="F1269" s="74" t="str">
        <f t="array" ref="F1269">XLOOKUP(B1269, MachineCategory!B:B, MachineCategory!A:A, "", 0, 1)
</f>
        <v>fef261c7-268e-4c60-91d1-add2fdf5167d</v>
      </c>
      <c r="G1269" s="74" t="str">
        <f t="array" ref="G1269">XLOOKUP(C1269, MachineCategory!B:B, MachineCategory!A:A, "", 0, 1)
</f>
        <v>df8759e7-f23f-483f-b7e0-f7c835313421</v>
      </c>
      <c r="H1269" s="6"/>
    </row>
    <row r="1270">
      <c r="A1270" s="73" t="s">
        <v>600</v>
      </c>
      <c r="B1270" s="73">
        <v>8109.0</v>
      </c>
      <c r="C1270" s="73">
        <v>8105.0</v>
      </c>
      <c r="D1270" s="73">
        <v>14.0</v>
      </c>
      <c r="E1270" s="73"/>
      <c r="F1270" s="74" t="str">
        <f t="array" ref="F1270">XLOOKUP(B1270, MachineCategory!B:B, MachineCategory!A:A, "", 0, 1)
</f>
        <v>fef261c7-268e-4c60-91d1-add2fdf5167d</v>
      </c>
      <c r="G1270" s="74" t="str">
        <f t="array" ref="G1270">XLOOKUP(C1270, MachineCategory!B:B, MachineCategory!A:A, "", 0, 1)
</f>
        <v>0d3fe0e3-f9bc-424d-b58c-4c14cec8a5f9</v>
      </c>
      <c r="H1270" s="6"/>
    </row>
    <row r="1271">
      <c r="A1271" s="73" t="s">
        <v>600</v>
      </c>
      <c r="B1271" s="73">
        <v>8109.0</v>
      </c>
      <c r="C1271" s="73">
        <v>8106.0</v>
      </c>
      <c r="D1271" s="73">
        <v>15.0</v>
      </c>
      <c r="E1271" s="73"/>
      <c r="F1271" s="74" t="str">
        <f t="array" ref="F1271">XLOOKUP(B1271, MachineCategory!B:B, MachineCategory!A:A, "", 0, 1)
</f>
        <v>fef261c7-268e-4c60-91d1-add2fdf5167d</v>
      </c>
      <c r="G1271" s="74" t="str">
        <f t="array" ref="G1271">XLOOKUP(C1271, MachineCategory!B:B, MachineCategory!A:A, "", 0, 1)
</f>
        <v>4697840c-24c4-4b2a-a27a-c03bbe146337</v>
      </c>
      <c r="H1271" s="6"/>
    </row>
    <row r="1272">
      <c r="A1272" s="73" t="s">
        <v>600</v>
      </c>
      <c r="B1272" s="73">
        <v>8109.0</v>
      </c>
      <c r="C1272" s="73">
        <v>8117.0</v>
      </c>
      <c r="D1272" s="73">
        <v>16.0</v>
      </c>
      <c r="E1272" s="73"/>
      <c r="F1272" s="74" t="str">
        <f t="array" ref="F1272">XLOOKUP(B1272, MachineCategory!B:B, MachineCategory!A:A, "", 0, 1)
</f>
        <v>fef261c7-268e-4c60-91d1-add2fdf5167d</v>
      </c>
      <c r="G1272" s="74" t="str">
        <f t="array" ref="G1272">XLOOKUP(C1272, MachineCategory!B:B, MachineCategory!A:A, "", 0, 1)
</f>
        <v>d5bc28e7-40a9-42ee-9622-58818a18020d</v>
      </c>
      <c r="H1272" s="6"/>
    </row>
    <row r="1273">
      <c r="A1273" s="73" t="s">
        <v>600</v>
      </c>
      <c r="B1273" s="73">
        <v>8109.0</v>
      </c>
      <c r="C1273" s="73">
        <v>8118.0</v>
      </c>
      <c r="D1273" s="73">
        <v>17.0</v>
      </c>
      <c r="E1273" s="73"/>
      <c r="F1273" s="74" t="str">
        <f t="array" ref="F1273">XLOOKUP(B1273, MachineCategory!B:B, MachineCategory!A:A, "", 0, 1)
</f>
        <v>fef261c7-268e-4c60-91d1-add2fdf5167d</v>
      </c>
      <c r="G1273" s="74" t="str">
        <f t="array" ref="G1273">XLOOKUP(C1273, MachineCategory!B:B, MachineCategory!A:A, "", 0, 1)
</f>
        <v>140185fa-2b64-497c-af1e-352bbfd9135a</v>
      </c>
      <c r="H1273" s="6"/>
    </row>
    <row r="1274">
      <c r="A1274" s="73" t="s">
        <v>600</v>
      </c>
      <c r="B1274" s="73">
        <v>8110.0</v>
      </c>
      <c r="C1274" s="73">
        <v>8109.0</v>
      </c>
      <c r="D1274" s="73">
        <v>1.0</v>
      </c>
      <c r="E1274" s="74" t="b">
        <v>1</v>
      </c>
      <c r="F1274" s="74" t="str">
        <f t="array" ref="F1274">XLOOKUP(B1274, MachineCategory!B:B, MachineCategory!A:A, "", 0, 1)
</f>
        <v>4abd084e-d156-4cb0-a902-f79dc6031e98</v>
      </c>
      <c r="G1274" s="74" t="str">
        <f t="array" ref="G1274">XLOOKUP(C1274, MachineCategory!B:B, MachineCategory!A:A, "", 0, 1)
</f>
        <v>fef261c7-268e-4c60-91d1-add2fdf5167d</v>
      </c>
      <c r="H1274" s="6"/>
    </row>
    <row r="1275">
      <c r="A1275" s="73" t="s">
        <v>600</v>
      </c>
      <c r="B1275" s="73">
        <v>8110.0</v>
      </c>
      <c r="C1275" s="73">
        <v>8111.0</v>
      </c>
      <c r="D1275" s="73">
        <v>2.0</v>
      </c>
      <c r="E1275" s="73"/>
      <c r="F1275" s="74" t="str">
        <f t="array" ref="F1275">XLOOKUP(B1275, MachineCategory!B:B, MachineCategory!A:A, "", 0, 1)
</f>
        <v>4abd084e-d156-4cb0-a902-f79dc6031e98</v>
      </c>
      <c r="G1275" s="74" t="str">
        <f t="array" ref="G1275">XLOOKUP(C1275, MachineCategory!B:B, MachineCategory!A:A, "", 0, 1)
</f>
        <v>a2ff293b-117f-4794-b9af-fe7cefabcc7d</v>
      </c>
      <c r="H1275" s="6"/>
    </row>
    <row r="1276">
      <c r="A1276" s="73" t="s">
        <v>600</v>
      </c>
      <c r="B1276" s="73">
        <v>8110.0</v>
      </c>
      <c r="C1276" s="73">
        <v>8104.0</v>
      </c>
      <c r="D1276" s="73">
        <v>3.0</v>
      </c>
      <c r="E1276" s="73"/>
      <c r="F1276" s="74" t="str">
        <f t="array" ref="F1276">XLOOKUP(B1276, MachineCategory!B:B, MachineCategory!A:A, "", 0, 1)
</f>
        <v>4abd084e-d156-4cb0-a902-f79dc6031e98</v>
      </c>
      <c r="G1276" s="74" t="str">
        <f t="array" ref="G1276">XLOOKUP(C1276, MachineCategory!B:B, MachineCategory!A:A, "", 0, 1)
</f>
        <v>502df72b-b47f-4863-8a72-29b9853d9afb</v>
      </c>
      <c r="H1276" s="6"/>
    </row>
    <row r="1277">
      <c r="A1277" s="73" t="s">
        <v>600</v>
      </c>
      <c r="B1277" s="73">
        <v>8110.0</v>
      </c>
      <c r="C1277" s="73">
        <v>8105.0</v>
      </c>
      <c r="D1277" s="73">
        <v>4.0</v>
      </c>
      <c r="E1277" s="73"/>
      <c r="F1277" s="74" t="str">
        <f t="array" ref="F1277">XLOOKUP(B1277, MachineCategory!B:B, MachineCategory!A:A, "", 0, 1)
</f>
        <v>4abd084e-d156-4cb0-a902-f79dc6031e98</v>
      </c>
      <c r="G1277" s="74" t="str">
        <f t="array" ref="G1277">XLOOKUP(C1277, MachineCategory!B:B, MachineCategory!A:A, "", 0, 1)
</f>
        <v>0d3fe0e3-f9bc-424d-b58c-4c14cec8a5f9</v>
      </c>
      <c r="H1277" s="6"/>
    </row>
    <row r="1278">
      <c r="A1278" s="73" t="s">
        <v>600</v>
      </c>
      <c r="B1278" s="73">
        <v>8110.0</v>
      </c>
      <c r="C1278" s="73">
        <v>8103.0</v>
      </c>
      <c r="D1278" s="73">
        <v>5.0</v>
      </c>
      <c r="E1278" s="73"/>
      <c r="F1278" s="74" t="str">
        <f t="array" ref="F1278">XLOOKUP(B1278, MachineCategory!B:B, MachineCategory!A:A, "", 0, 1)
</f>
        <v>4abd084e-d156-4cb0-a902-f79dc6031e98</v>
      </c>
      <c r="G1278" s="74" t="str">
        <f t="array" ref="G1278">XLOOKUP(C1278, MachineCategory!B:B, MachineCategory!A:A, "", 0, 1)
</f>
        <v>e78e2cc5-ca30-4762-a727-67f71a579637</v>
      </c>
      <c r="H1278" s="6"/>
    </row>
    <row r="1279">
      <c r="A1279" s="73" t="s">
        <v>600</v>
      </c>
      <c r="B1279" s="73">
        <v>8110.0</v>
      </c>
      <c r="C1279" s="73">
        <v>8112.0</v>
      </c>
      <c r="D1279" s="73">
        <v>6.0</v>
      </c>
      <c r="E1279" s="73"/>
      <c r="F1279" s="74" t="str">
        <f t="array" ref="F1279">XLOOKUP(B1279, MachineCategory!B:B, MachineCategory!A:A, "", 0, 1)
</f>
        <v>4abd084e-d156-4cb0-a902-f79dc6031e98</v>
      </c>
      <c r="G1279" s="74" t="str">
        <f t="array" ref="G1279">XLOOKUP(C1279, MachineCategory!B:B, MachineCategory!A:A, "", 0, 1)
</f>
        <v>df8759e7-f23f-483f-b7e0-f7c835313421</v>
      </c>
      <c r="H1279" s="6"/>
    </row>
    <row r="1280">
      <c r="A1280" s="73" t="s">
        <v>600</v>
      </c>
      <c r="B1280" s="73">
        <v>8110.0</v>
      </c>
      <c r="C1280" s="73">
        <v>8108.0</v>
      </c>
      <c r="D1280" s="73">
        <v>7.0</v>
      </c>
      <c r="E1280" s="73"/>
      <c r="F1280" s="74" t="str">
        <f t="array" ref="F1280">XLOOKUP(B1280, MachineCategory!B:B, MachineCategory!A:A, "", 0, 1)
</f>
        <v>4abd084e-d156-4cb0-a902-f79dc6031e98</v>
      </c>
      <c r="G1280" s="74" t="str">
        <f t="array" ref="G1280">XLOOKUP(C1280, MachineCategory!B:B, MachineCategory!A:A, "", 0, 1)
</f>
        <v>9b3df8f1-3ff2-4a96-9fd7-2a15af9c3447</v>
      </c>
      <c r="H1280" s="6"/>
    </row>
    <row r="1281">
      <c r="A1281" s="73" t="s">
        <v>600</v>
      </c>
      <c r="B1281" s="73">
        <v>8110.0</v>
      </c>
      <c r="C1281" s="73">
        <v>8107.0</v>
      </c>
      <c r="D1281" s="73">
        <v>8.0</v>
      </c>
      <c r="E1281" s="73"/>
      <c r="F1281" s="74" t="str">
        <f t="array" ref="F1281">XLOOKUP(B1281, MachineCategory!B:B, MachineCategory!A:A, "", 0, 1)
</f>
        <v>4abd084e-d156-4cb0-a902-f79dc6031e98</v>
      </c>
      <c r="G1281" s="74" t="str">
        <f t="array" ref="G1281">XLOOKUP(C1281, MachineCategory!B:B, MachineCategory!A:A, "", 0, 1)
</f>
        <v>ffb8b2f3-3cf8-4250-9150-cc90a1905e4e</v>
      </c>
      <c r="H1281" s="6"/>
    </row>
    <row r="1282">
      <c r="A1282" s="73" t="s">
        <v>600</v>
      </c>
      <c r="B1282" s="73">
        <v>8110.0</v>
      </c>
      <c r="C1282" s="73">
        <v>8106.0</v>
      </c>
      <c r="D1282" s="73">
        <v>9.0</v>
      </c>
      <c r="E1282" s="73"/>
      <c r="F1282" s="74" t="str">
        <f t="array" ref="F1282">XLOOKUP(B1282, MachineCategory!B:B, MachineCategory!A:A, "", 0, 1)
</f>
        <v>4abd084e-d156-4cb0-a902-f79dc6031e98</v>
      </c>
      <c r="G1282" s="74" t="str">
        <f t="array" ref="G1282">XLOOKUP(C1282, MachineCategory!B:B, MachineCategory!A:A, "", 0, 1)
</f>
        <v>4697840c-24c4-4b2a-a27a-c03bbe146337</v>
      </c>
      <c r="H1282" s="6"/>
    </row>
    <row r="1283">
      <c r="A1283" s="73" t="s">
        <v>600</v>
      </c>
      <c r="B1283" s="73">
        <v>8110.0</v>
      </c>
      <c r="C1283" s="73">
        <v>8116.0</v>
      </c>
      <c r="D1283" s="73">
        <v>10.0</v>
      </c>
      <c r="E1283" s="73"/>
      <c r="F1283" s="74" t="str">
        <f t="array" ref="F1283">XLOOKUP(B1283, MachineCategory!B:B, MachineCategory!A:A, "", 0, 1)
</f>
        <v>4abd084e-d156-4cb0-a902-f79dc6031e98</v>
      </c>
      <c r="G1283" s="74" t="str">
        <f t="array" ref="G1283">XLOOKUP(C1283, MachineCategory!B:B, MachineCategory!A:A, "", 0, 1)
</f>
        <v>916f65c2-8091-487d-821d-7f0153985710</v>
      </c>
      <c r="H1283" s="6"/>
    </row>
    <row r="1284">
      <c r="A1284" s="73" t="s">
        <v>600</v>
      </c>
      <c r="B1284" s="73">
        <v>8110.0</v>
      </c>
      <c r="C1284" s="73">
        <v>8117.0</v>
      </c>
      <c r="D1284" s="73">
        <v>11.0</v>
      </c>
      <c r="E1284" s="73"/>
      <c r="F1284" s="74" t="str">
        <f t="array" ref="F1284">XLOOKUP(B1284, MachineCategory!B:B, MachineCategory!A:A, "", 0, 1)
</f>
        <v>4abd084e-d156-4cb0-a902-f79dc6031e98</v>
      </c>
      <c r="G1284" s="74" t="str">
        <f t="array" ref="G1284">XLOOKUP(C1284, MachineCategory!B:B, MachineCategory!A:A, "", 0, 1)
</f>
        <v>d5bc28e7-40a9-42ee-9622-58818a18020d</v>
      </c>
      <c r="H1284" s="6"/>
    </row>
    <row r="1285">
      <c r="A1285" s="73" t="s">
        <v>600</v>
      </c>
      <c r="B1285" s="73">
        <v>8110.0</v>
      </c>
      <c r="C1285" s="73">
        <v>8115.0</v>
      </c>
      <c r="D1285" s="73">
        <v>12.0</v>
      </c>
      <c r="E1285" s="73"/>
      <c r="F1285" s="74" t="str">
        <f t="array" ref="F1285">XLOOKUP(B1285, MachineCategory!B:B, MachineCategory!A:A, "", 0, 1)
</f>
        <v>4abd084e-d156-4cb0-a902-f79dc6031e98</v>
      </c>
      <c r="G1285" s="74" t="str">
        <f t="array" ref="G1285">XLOOKUP(C1285, MachineCategory!B:B, MachineCategory!A:A, "", 0, 1)
</f>
        <v>550fe141-f0d3-4146-9a03-ea306764179b</v>
      </c>
      <c r="H1285" s="6"/>
    </row>
    <row r="1286">
      <c r="A1286" s="73" t="s">
        <v>600</v>
      </c>
      <c r="B1286" s="73">
        <v>8110.0</v>
      </c>
      <c r="C1286" s="73">
        <v>8102.0</v>
      </c>
      <c r="D1286" s="73">
        <v>13.0</v>
      </c>
      <c r="E1286" s="73"/>
      <c r="F1286" s="74" t="str">
        <f t="array" ref="F1286">XLOOKUP(B1286, MachineCategory!B:B, MachineCategory!A:A, "", 0, 1)
</f>
        <v>4abd084e-d156-4cb0-a902-f79dc6031e98</v>
      </c>
      <c r="G1286" s="74" t="str">
        <f t="array" ref="G1286">XLOOKUP(C1286, MachineCategory!B:B, MachineCategory!A:A, "", 0, 1)
</f>
        <v>5dbec723-4f9d-4c3d-8cde-45c9effadfb6</v>
      </c>
      <c r="H1286" s="6"/>
    </row>
    <row r="1287">
      <c r="A1287" s="73" t="s">
        <v>600</v>
      </c>
      <c r="B1287" s="73">
        <v>8110.0</v>
      </c>
      <c r="C1287" s="73">
        <v>8101.0</v>
      </c>
      <c r="D1287" s="73">
        <v>14.0</v>
      </c>
      <c r="E1287" s="73"/>
      <c r="F1287" s="74" t="str">
        <f t="array" ref="F1287">XLOOKUP(B1287, MachineCategory!B:B, MachineCategory!A:A, "", 0, 1)
</f>
        <v>4abd084e-d156-4cb0-a902-f79dc6031e98</v>
      </c>
      <c r="G1287" s="74" t="str">
        <f t="array" ref="G1287">XLOOKUP(C1287, MachineCategory!B:B, MachineCategory!A:A, "", 0, 1)
</f>
        <v>bb61317b-3745-4832-914c-8bcbaea69282</v>
      </c>
      <c r="H1287" s="6"/>
    </row>
    <row r="1288">
      <c r="A1288" s="73" t="s">
        <v>600</v>
      </c>
      <c r="B1288" s="73">
        <v>8110.0</v>
      </c>
      <c r="C1288" s="73">
        <v>8114.0</v>
      </c>
      <c r="D1288" s="73">
        <v>15.0</v>
      </c>
      <c r="E1288" s="73"/>
      <c r="F1288" s="74" t="str">
        <f t="array" ref="F1288">XLOOKUP(B1288, MachineCategory!B:B, MachineCategory!A:A, "", 0, 1)
</f>
        <v>4abd084e-d156-4cb0-a902-f79dc6031e98</v>
      </c>
      <c r="G1288" s="74" t="str">
        <f t="array" ref="G1288">XLOOKUP(C1288, MachineCategory!B:B, MachineCategory!A:A, "", 0, 1)
</f>
        <v>8922ba7e-3630-4a1a-b53b-c66a0970f1e5</v>
      </c>
      <c r="H1288" s="6"/>
    </row>
    <row r="1289">
      <c r="A1289" s="73" t="s">
        <v>600</v>
      </c>
      <c r="B1289" s="73">
        <v>8110.0</v>
      </c>
      <c r="C1289" s="73">
        <v>8113.0</v>
      </c>
      <c r="D1289" s="73">
        <v>16.0</v>
      </c>
      <c r="E1289" s="73"/>
      <c r="F1289" s="74" t="str">
        <f t="array" ref="F1289">XLOOKUP(B1289, MachineCategory!B:B, MachineCategory!A:A, "", 0, 1)
</f>
        <v>4abd084e-d156-4cb0-a902-f79dc6031e98</v>
      </c>
      <c r="G1289" s="74" t="str">
        <f t="array" ref="G1289">XLOOKUP(C1289, MachineCategory!B:B, MachineCategory!A:A, "", 0, 1)
</f>
        <v>644a6302-7a8b-412d-8c7b-da7b22e9b6f0</v>
      </c>
      <c r="H1289" s="6"/>
    </row>
    <row r="1290">
      <c r="A1290" s="73" t="s">
        <v>600</v>
      </c>
      <c r="B1290" s="73">
        <v>8110.0</v>
      </c>
      <c r="C1290" s="73">
        <v>8118.0</v>
      </c>
      <c r="D1290" s="73">
        <v>17.0</v>
      </c>
      <c r="E1290" s="73"/>
      <c r="F1290" s="74" t="str">
        <f t="array" ref="F1290">XLOOKUP(B1290, MachineCategory!B:B, MachineCategory!A:A, "", 0, 1)
</f>
        <v>4abd084e-d156-4cb0-a902-f79dc6031e98</v>
      </c>
      <c r="G1290" s="74" t="str">
        <f t="array" ref="G1290">XLOOKUP(C1290, MachineCategory!B:B, MachineCategory!A:A, "", 0, 1)
</f>
        <v>140185fa-2b64-497c-af1e-352bbfd9135a</v>
      </c>
      <c r="H1290" s="6"/>
    </row>
    <row r="1291">
      <c r="A1291" s="73" t="s">
        <v>600</v>
      </c>
      <c r="B1291" s="73">
        <v>8111.0</v>
      </c>
      <c r="C1291" s="73">
        <v>8112.0</v>
      </c>
      <c r="D1291" s="73">
        <v>1.0</v>
      </c>
      <c r="E1291" s="74" t="b">
        <v>1</v>
      </c>
      <c r="F1291" s="74" t="str">
        <f t="array" ref="F1291">XLOOKUP(B1291, MachineCategory!B:B, MachineCategory!A:A, "", 0, 1)
</f>
        <v>a2ff293b-117f-4794-b9af-fe7cefabcc7d</v>
      </c>
      <c r="G1291" s="74" t="str">
        <f t="array" ref="G1291">XLOOKUP(C1291, MachineCategory!B:B, MachineCategory!A:A, "", 0, 1)
</f>
        <v>df8759e7-f23f-483f-b7e0-f7c835313421</v>
      </c>
      <c r="H1291" s="6"/>
    </row>
    <row r="1292">
      <c r="A1292" s="73" t="s">
        <v>600</v>
      </c>
      <c r="B1292" s="73">
        <v>8111.0</v>
      </c>
      <c r="C1292" s="73">
        <v>8105.0</v>
      </c>
      <c r="D1292" s="73">
        <v>2.0</v>
      </c>
      <c r="E1292" s="73"/>
      <c r="F1292" s="74" t="str">
        <f t="array" ref="F1292">XLOOKUP(B1292, MachineCategory!B:B, MachineCategory!A:A, "", 0, 1)
</f>
        <v>a2ff293b-117f-4794-b9af-fe7cefabcc7d</v>
      </c>
      <c r="G1292" s="74" t="str">
        <f t="array" ref="G1292">XLOOKUP(C1292, MachineCategory!B:B, MachineCategory!A:A, "", 0, 1)
</f>
        <v>0d3fe0e3-f9bc-424d-b58c-4c14cec8a5f9</v>
      </c>
      <c r="H1292" s="6"/>
    </row>
    <row r="1293">
      <c r="A1293" s="73" t="s">
        <v>600</v>
      </c>
      <c r="B1293" s="73">
        <v>8111.0</v>
      </c>
      <c r="C1293" s="73">
        <v>8106.0</v>
      </c>
      <c r="D1293" s="73">
        <v>3.0</v>
      </c>
      <c r="E1293" s="73"/>
      <c r="F1293" s="74" t="str">
        <f t="array" ref="F1293">XLOOKUP(B1293, MachineCategory!B:B, MachineCategory!A:A, "", 0, 1)
</f>
        <v>a2ff293b-117f-4794-b9af-fe7cefabcc7d</v>
      </c>
      <c r="G1293" s="74" t="str">
        <f t="array" ref="G1293">XLOOKUP(C1293, MachineCategory!B:B, MachineCategory!A:A, "", 0, 1)
</f>
        <v>4697840c-24c4-4b2a-a27a-c03bbe146337</v>
      </c>
      <c r="H1293" s="6"/>
    </row>
    <row r="1294">
      <c r="A1294" s="73" t="s">
        <v>600</v>
      </c>
      <c r="B1294" s="73">
        <v>8111.0</v>
      </c>
      <c r="C1294" s="73">
        <v>8110.0</v>
      </c>
      <c r="D1294" s="73">
        <v>4.0</v>
      </c>
      <c r="E1294" s="73"/>
      <c r="F1294" s="74" t="str">
        <f t="array" ref="F1294">XLOOKUP(B1294, MachineCategory!B:B, MachineCategory!A:A, "", 0, 1)
</f>
        <v>a2ff293b-117f-4794-b9af-fe7cefabcc7d</v>
      </c>
      <c r="G1294" s="74" t="str">
        <f t="array" ref="G1294">XLOOKUP(C1294, MachineCategory!B:B, MachineCategory!A:A, "", 0, 1)
</f>
        <v>4abd084e-d156-4cb0-a902-f79dc6031e98</v>
      </c>
      <c r="H1294" s="6"/>
    </row>
    <row r="1295">
      <c r="A1295" s="73" t="s">
        <v>600</v>
      </c>
      <c r="B1295" s="73">
        <v>8111.0</v>
      </c>
      <c r="C1295" s="73">
        <v>8109.0</v>
      </c>
      <c r="D1295" s="73">
        <v>5.0</v>
      </c>
      <c r="E1295" s="73"/>
      <c r="F1295" s="74" t="str">
        <f t="array" ref="F1295">XLOOKUP(B1295, MachineCategory!B:B, MachineCategory!A:A, "", 0, 1)
</f>
        <v>a2ff293b-117f-4794-b9af-fe7cefabcc7d</v>
      </c>
      <c r="G1295" s="74" t="str">
        <f t="array" ref="G1295">XLOOKUP(C1295, MachineCategory!B:B, MachineCategory!A:A, "", 0, 1)
</f>
        <v>fef261c7-268e-4c60-91d1-add2fdf5167d</v>
      </c>
      <c r="H1295" s="6"/>
    </row>
    <row r="1296">
      <c r="A1296" s="73" t="s">
        <v>600</v>
      </c>
      <c r="B1296" s="73">
        <v>8111.0</v>
      </c>
      <c r="C1296" s="73">
        <v>8104.0</v>
      </c>
      <c r="D1296" s="73">
        <v>6.0</v>
      </c>
      <c r="E1296" s="73"/>
      <c r="F1296" s="74" t="str">
        <f t="array" ref="F1296">XLOOKUP(B1296, MachineCategory!B:B, MachineCategory!A:A, "", 0, 1)
</f>
        <v>a2ff293b-117f-4794-b9af-fe7cefabcc7d</v>
      </c>
      <c r="G1296" s="74" t="str">
        <f t="array" ref="G1296">XLOOKUP(C1296, MachineCategory!B:B, MachineCategory!A:A, "", 0, 1)
</f>
        <v>502df72b-b47f-4863-8a72-29b9853d9afb</v>
      </c>
      <c r="H1296" s="6"/>
    </row>
    <row r="1297">
      <c r="A1297" s="73" t="s">
        <v>600</v>
      </c>
      <c r="B1297" s="73">
        <v>8111.0</v>
      </c>
      <c r="C1297" s="73">
        <v>8103.0</v>
      </c>
      <c r="D1297" s="73">
        <v>7.0</v>
      </c>
      <c r="E1297" s="73"/>
      <c r="F1297" s="74" t="str">
        <f t="array" ref="F1297">XLOOKUP(B1297, MachineCategory!B:B, MachineCategory!A:A, "", 0, 1)
</f>
        <v>a2ff293b-117f-4794-b9af-fe7cefabcc7d</v>
      </c>
      <c r="G1297" s="74" t="str">
        <f t="array" ref="G1297">XLOOKUP(C1297, MachineCategory!B:B, MachineCategory!A:A, "", 0, 1)
</f>
        <v>e78e2cc5-ca30-4762-a727-67f71a579637</v>
      </c>
      <c r="H1297" s="6"/>
    </row>
    <row r="1298">
      <c r="A1298" s="73" t="s">
        <v>600</v>
      </c>
      <c r="B1298" s="73">
        <v>8111.0</v>
      </c>
      <c r="C1298" s="73">
        <v>8117.0</v>
      </c>
      <c r="D1298" s="73">
        <v>8.0</v>
      </c>
      <c r="E1298" s="73"/>
      <c r="F1298" s="74" t="str">
        <f t="array" ref="F1298">XLOOKUP(B1298, MachineCategory!B:B, MachineCategory!A:A, "", 0, 1)
</f>
        <v>a2ff293b-117f-4794-b9af-fe7cefabcc7d</v>
      </c>
      <c r="G1298" s="74" t="str">
        <f t="array" ref="G1298">XLOOKUP(C1298, MachineCategory!B:B, MachineCategory!A:A, "", 0, 1)
</f>
        <v>d5bc28e7-40a9-42ee-9622-58818a18020d</v>
      </c>
      <c r="H1298" s="6"/>
    </row>
    <row r="1299">
      <c r="A1299" s="73" t="s">
        <v>600</v>
      </c>
      <c r="B1299" s="73">
        <v>8111.0</v>
      </c>
      <c r="C1299" s="73">
        <v>8116.0</v>
      </c>
      <c r="D1299" s="73">
        <v>9.0</v>
      </c>
      <c r="E1299" s="73"/>
      <c r="F1299" s="74" t="str">
        <f t="array" ref="F1299">XLOOKUP(B1299, MachineCategory!B:B, MachineCategory!A:A, "", 0, 1)
</f>
        <v>a2ff293b-117f-4794-b9af-fe7cefabcc7d</v>
      </c>
      <c r="G1299" s="74" t="str">
        <f t="array" ref="G1299">XLOOKUP(C1299, MachineCategory!B:B, MachineCategory!A:A, "", 0, 1)
</f>
        <v>916f65c2-8091-487d-821d-7f0153985710</v>
      </c>
      <c r="H1299" s="6"/>
    </row>
    <row r="1300">
      <c r="A1300" s="73" t="s">
        <v>600</v>
      </c>
      <c r="B1300" s="73">
        <v>8111.0</v>
      </c>
      <c r="C1300" s="73">
        <v>8115.0</v>
      </c>
      <c r="D1300" s="73">
        <v>10.0</v>
      </c>
      <c r="E1300" s="73"/>
      <c r="F1300" s="74" t="str">
        <f t="array" ref="F1300">XLOOKUP(B1300, MachineCategory!B:B, MachineCategory!A:A, "", 0, 1)
</f>
        <v>a2ff293b-117f-4794-b9af-fe7cefabcc7d</v>
      </c>
      <c r="G1300" s="74" t="str">
        <f t="array" ref="G1300">XLOOKUP(C1300, MachineCategory!B:B, MachineCategory!A:A, "", 0, 1)
</f>
        <v>550fe141-f0d3-4146-9a03-ea306764179b</v>
      </c>
      <c r="H1300" s="6"/>
    </row>
    <row r="1301">
      <c r="A1301" s="73" t="s">
        <v>600</v>
      </c>
      <c r="B1301" s="73">
        <v>8111.0</v>
      </c>
      <c r="C1301" s="73">
        <v>8108.0</v>
      </c>
      <c r="D1301" s="73">
        <v>11.0</v>
      </c>
      <c r="E1301" s="73"/>
      <c r="F1301" s="74" t="str">
        <f t="array" ref="F1301">XLOOKUP(B1301, MachineCategory!B:B, MachineCategory!A:A, "", 0, 1)
</f>
        <v>a2ff293b-117f-4794-b9af-fe7cefabcc7d</v>
      </c>
      <c r="G1301" s="74" t="str">
        <f t="array" ref="G1301">XLOOKUP(C1301, MachineCategory!B:B, MachineCategory!A:A, "", 0, 1)
</f>
        <v>9b3df8f1-3ff2-4a96-9fd7-2a15af9c3447</v>
      </c>
      <c r="H1301" s="6"/>
    </row>
    <row r="1302">
      <c r="A1302" s="73" t="s">
        <v>600</v>
      </c>
      <c r="B1302" s="73">
        <v>8111.0</v>
      </c>
      <c r="C1302" s="73">
        <v>8107.0</v>
      </c>
      <c r="D1302" s="73">
        <v>12.0</v>
      </c>
      <c r="E1302" s="73"/>
      <c r="F1302" s="74" t="str">
        <f t="array" ref="F1302">XLOOKUP(B1302, MachineCategory!B:B, MachineCategory!A:A, "", 0, 1)
</f>
        <v>a2ff293b-117f-4794-b9af-fe7cefabcc7d</v>
      </c>
      <c r="G1302" s="74" t="str">
        <f t="array" ref="G1302">XLOOKUP(C1302, MachineCategory!B:B, MachineCategory!A:A, "", 0, 1)
</f>
        <v>ffb8b2f3-3cf8-4250-9150-cc90a1905e4e</v>
      </c>
      <c r="H1302" s="6"/>
    </row>
    <row r="1303">
      <c r="A1303" s="73" t="s">
        <v>600</v>
      </c>
      <c r="B1303" s="73">
        <v>8111.0</v>
      </c>
      <c r="C1303" s="73">
        <v>8102.0</v>
      </c>
      <c r="D1303" s="73">
        <v>13.0</v>
      </c>
      <c r="E1303" s="73"/>
      <c r="F1303" s="74" t="str">
        <f t="array" ref="F1303">XLOOKUP(B1303, MachineCategory!B:B, MachineCategory!A:A, "", 0, 1)
</f>
        <v>a2ff293b-117f-4794-b9af-fe7cefabcc7d</v>
      </c>
      <c r="G1303" s="74" t="str">
        <f t="array" ref="G1303">XLOOKUP(C1303, MachineCategory!B:B, MachineCategory!A:A, "", 0, 1)
</f>
        <v>5dbec723-4f9d-4c3d-8cde-45c9effadfb6</v>
      </c>
      <c r="H1303" s="6"/>
    </row>
    <row r="1304">
      <c r="A1304" s="73" t="s">
        <v>600</v>
      </c>
      <c r="B1304" s="73">
        <v>8111.0</v>
      </c>
      <c r="C1304" s="73">
        <v>8101.0</v>
      </c>
      <c r="D1304" s="73">
        <v>14.0</v>
      </c>
      <c r="E1304" s="73"/>
      <c r="F1304" s="74" t="str">
        <f t="array" ref="F1304">XLOOKUP(B1304, MachineCategory!B:B, MachineCategory!A:A, "", 0, 1)
</f>
        <v>a2ff293b-117f-4794-b9af-fe7cefabcc7d</v>
      </c>
      <c r="G1304" s="74" t="str">
        <f t="array" ref="G1304">XLOOKUP(C1304, MachineCategory!B:B, MachineCategory!A:A, "", 0, 1)
</f>
        <v>bb61317b-3745-4832-914c-8bcbaea69282</v>
      </c>
      <c r="H1304" s="6"/>
    </row>
    <row r="1305">
      <c r="A1305" s="73" t="s">
        <v>600</v>
      </c>
      <c r="B1305" s="73">
        <v>8111.0</v>
      </c>
      <c r="C1305" s="73">
        <v>8114.0</v>
      </c>
      <c r="D1305" s="73">
        <v>15.0</v>
      </c>
      <c r="E1305" s="73"/>
      <c r="F1305" s="74" t="str">
        <f t="array" ref="F1305">XLOOKUP(B1305, MachineCategory!B:B, MachineCategory!A:A, "", 0, 1)
</f>
        <v>a2ff293b-117f-4794-b9af-fe7cefabcc7d</v>
      </c>
      <c r="G1305" s="74" t="str">
        <f t="array" ref="G1305">XLOOKUP(C1305, MachineCategory!B:B, MachineCategory!A:A, "", 0, 1)
</f>
        <v>8922ba7e-3630-4a1a-b53b-c66a0970f1e5</v>
      </c>
      <c r="H1305" s="6"/>
    </row>
    <row r="1306">
      <c r="A1306" s="73" t="s">
        <v>600</v>
      </c>
      <c r="B1306" s="73">
        <v>8111.0</v>
      </c>
      <c r="C1306" s="73">
        <v>8113.0</v>
      </c>
      <c r="D1306" s="73">
        <v>16.0</v>
      </c>
      <c r="E1306" s="73"/>
      <c r="F1306" s="74" t="str">
        <f t="array" ref="F1306">XLOOKUP(B1306, MachineCategory!B:B, MachineCategory!A:A, "", 0, 1)
</f>
        <v>a2ff293b-117f-4794-b9af-fe7cefabcc7d</v>
      </c>
      <c r="G1306" s="74" t="str">
        <f t="array" ref="G1306">XLOOKUP(C1306, MachineCategory!B:B, MachineCategory!A:A, "", 0, 1)
</f>
        <v>644a6302-7a8b-412d-8c7b-da7b22e9b6f0</v>
      </c>
      <c r="H1306" s="6"/>
    </row>
    <row r="1307">
      <c r="A1307" s="73" t="s">
        <v>600</v>
      </c>
      <c r="B1307" s="73">
        <v>8111.0</v>
      </c>
      <c r="C1307" s="73">
        <v>8118.0</v>
      </c>
      <c r="D1307" s="73">
        <v>17.0</v>
      </c>
      <c r="E1307" s="73"/>
      <c r="F1307" s="74" t="str">
        <f t="array" ref="F1307">XLOOKUP(B1307, MachineCategory!B:B, MachineCategory!A:A, "", 0, 1)
</f>
        <v>a2ff293b-117f-4794-b9af-fe7cefabcc7d</v>
      </c>
      <c r="G1307" s="74" t="str">
        <f t="array" ref="G1307">XLOOKUP(C1307, MachineCategory!B:B, MachineCategory!A:A, "", 0, 1)
</f>
        <v>140185fa-2b64-497c-af1e-352bbfd9135a</v>
      </c>
      <c r="H1307" s="6"/>
    </row>
    <row r="1308">
      <c r="A1308" s="73" t="s">
        <v>600</v>
      </c>
      <c r="B1308" s="73">
        <v>8112.0</v>
      </c>
      <c r="C1308" s="73">
        <v>8111.0</v>
      </c>
      <c r="D1308" s="73">
        <v>1.0</v>
      </c>
      <c r="E1308" s="74" t="b">
        <v>1</v>
      </c>
      <c r="F1308" s="74" t="str">
        <f t="array" ref="F1308">XLOOKUP(B1308, MachineCategory!B:B, MachineCategory!A:A, "", 0, 1)
</f>
        <v>df8759e7-f23f-483f-b7e0-f7c835313421</v>
      </c>
      <c r="G1308" s="74" t="str">
        <f t="array" ref="G1308">XLOOKUP(C1308, MachineCategory!B:B, MachineCategory!A:A, "", 0, 1)
</f>
        <v>a2ff293b-117f-4794-b9af-fe7cefabcc7d</v>
      </c>
      <c r="H1308" s="6"/>
    </row>
    <row r="1309">
      <c r="A1309" s="73" t="s">
        <v>600</v>
      </c>
      <c r="B1309" s="73">
        <v>8112.0</v>
      </c>
      <c r="C1309" s="73">
        <v>8106.0</v>
      </c>
      <c r="D1309" s="73">
        <v>2.0</v>
      </c>
      <c r="E1309" s="73"/>
      <c r="F1309" s="74" t="str">
        <f t="array" ref="F1309">XLOOKUP(B1309, MachineCategory!B:B, MachineCategory!A:A, "", 0, 1)
</f>
        <v>df8759e7-f23f-483f-b7e0-f7c835313421</v>
      </c>
      <c r="G1309" s="74" t="str">
        <f t="array" ref="G1309">XLOOKUP(C1309, MachineCategory!B:B, MachineCategory!A:A, "", 0, 1)
</f>
        <v>4697840c-24c4-4b2a-a27a-c03bbe146337</v>
      </c>
      <c r="H1309" s="6"/>
    </row>
    <row r="1310">
      <c r="A1310" s="73" t="s">
        <v>600</v>
      </c>
      <c r="B1310" s="73">
        <v>8112.0</v>
      </c>
      <c r="C1310" s="73">
        <v>8105.0</v>
      </c>
      <c r="D1310" s="73">
        <v>3.0</v>
      </c>
      <c r="E1310" s="73"/>
      <c r="F1310" s="74" t="str">
        <f t="array" ref="F1310">XLOOKUP(B1310, MachineCategory!B:B, MachineCategory!A:A, "", 0, 1)
</f>
        <v>df8759e7-f23f-483f-b7e0-f7c835313421</v>
      </c>
      <c r="G1310" s="74" t="str">
        <f t="array" ref="G1310">XLOOKUP(C1310, MachineCategory!B:B, MachineCategory!A:A, "", 0, 1)
</f>
        <v>0d3fe0e3-f9bc-424d-b58c-4c14cec8a5f9</v>
      </c>
      <c r="H1310" s="6"/>
    </row>
    <row r="1311">
      <c r="A1311" s="73" t="s">
        <v>600</v>
      </c>
      <c r="B1311" s="73">
        <v>8112.0</v>
      </c>
      <c r="C1311" s="73">
        <v>8117.0</v>
      </c>
      <c r="D1311" s="73">
        <v>4.0</v>
      </c>
      <c r="E1311" s="73"/>
      <c r="F1311" s="74" t="str">
        <f t="array" ref="F1311">XLOOKUP(B1311, MachineCategory!B:B, MachineCategory!A:A, "", 0, 1)
</f>
        <v>df8759e7-f23f-483f-b7e0-f7c835313421</v>
      </c>
      <c r="G1311" s="74" t="str">
        <f t="array" ref="G1311">XLOOKUP(C1311, MachineCategory!B:B, MachineCategory!A:A, "", 0, 1)
</f>
        <v>d5bc28e7-40a9-42ee-9622-58818a18020d</v>
      </c>
      <c r="H1311" s="6"/>
    </row>
    <row r="1312">
      <c r="A1312" s="73" t="s">
        <v>600</v>
      </c>
      <c r="B1312" s="73">
        <v>8112.0</v>
      </c>
      <c r="C1312" s="73">
        <v>8110.0</v>
      </c>
      <c r="D1312" s="73">
        <v>5.0</v>
      </c>
      <c r="E1312" s="73"/>
      <c r="F1312" s="74" t="str">
        <f t="array" ref="F1312">XLOOKUP(B1312, MachineCategory!B:B, MachineCategory!A:A, "", 0, 1)
</f>
        <v>df8759e7-f23f-483f-b7e0-f7c835313421</v>
      </c>
      <c r="G1312" s="74" t="str">
        <f t="array" ref="G1312">XLOOKUP(C1312, MachineCategory!B:B, MachineCategory!A:A, "", 0, 1)
</f>
        <v>4abd084e-d156-4cb0-a902-f79dc6031e98</v>
      </c>
      <c r="H1312" s="6"/>
    </row>
    <row r="1313">
      <c r="A1313" s="73" t="s">
        <v>600</v>
      </c>
      <c r="B1313" s="73">
        <v>8112.0</v>
      </c>
      <c r="C1313" s="73">
        <v>8104.0</v>
      </c>
      <c r="D1313" s="73">
        <v>6.0</v>
      </c>
      <c r="E1313" s="73"/>
      <c r="F1313" s="74" t="str">
        <f t="array" ref="F1313">XLOOKUP(B1313, MachineCategory!B:B, MachineCategory!A:A, "", 0, 1)
</f>
        <v>df8759e7-f23f-483f-b7e0-f7c835313421</v>
      </c>
      <c r="G1313" s="74" t="str">
        <f t="array" ref="G1313">XLOOKUP(C1313, MachineCategory!B:B, MachineCategory!A:A, "", 0, 1)
</f>
        <v>502df72b-b47f-4863-8a72-29b9853d9afb</v>
      </c>
      <c r="H1313" s="6"/>
    </row>
    <row r="1314">
      <c r="A1314" s="73" t="s">
        <v>600</v>
      </c>
      <c r="B1314" s="73">
        <v>8112.0</v>
      </c>
      <c r="C1314" s="73">
        <v>8116.0</v>
      </c>
      <c r="D1314" s="73">
        <v>7.0</v>
      </c>
      <c r="E1314" s="73"/>
      <c r="F1314" s="74" t="str">
        <f t="array" ref="F1314">XLOOKUP(B1314, MachineCategory!B:B, MachineCategory!A:A, "", 0, 1)
</f>
        <v>df8759e7-f23f-483f-b7e0-f7c835313421</v>
      </c>
      <c r="G1314" s="74" t="str">
        <f t="array" ref="G1314">XLOOKUP(C1314, MachineCategory!B:B, MachineCategory!A:A, "", 0, 1)
</f>
        <v>916f65c2-8091-487d-821d-7f0153985710</v>
      </c>
      <c r="H1314" s="6"/>
    </row>
    <row r="1315">
      <c r="A1315" s="73" t="s">
        <v>600</v>
      </c>
      <c r="B1315" s="73">
        <v>8112.0</v>
      </c>
      <c r="C1315" s="73">
        <v>8109.0</v>
      </c>
      <c r="D1315" s="73">
        <v>8.0</v>
      </c>
      <c r="E1315" s="73"/>
      <c r="F1315" s="74" t="str">
        <f t="array" ref="F1315">XLOOKUP(B1315, MachineCategory!B:B, MachineCategory!A:A, "", 0, 1)
</f>
        <v>df8759e7-f23f-483f-b7e0-f7c835313421</v>
      </c>
      <c r="G1315" s="74" t="str">
        <f t="array" ref="G1315">XLOOKUP(C1315, MachineCategory!B:B, MachineCategory!A:A, "", 0, 1)
</f>
        <v>fef261c7-268e-4c60-91d1-add2fdf5167d</v>
      </c>
      <c r="H1315" s="6"/>
    </row>
    <row r="1316">
      <c r="A1316" s="73" t="s">
        <v>600</v>
      </c>
      <c r="B1316" s="73">
        <v>8112.0</v>
      </c>
      <c r="C1316" s="73">
        <v>8115.0</v>
      </c>
      <c r="D1316" s="73">
        <v>9.0</v>
      </c>
      <c r="E1316" s="73"/>
      <c r="F1316" s="74" t="str">
        <f t="array" ref="F1316">XLOOKUP(B1316, MachineCategory!B:B, MachineCategory!A:A, "", 0, 1)
</f>
        <v>df8759e7-f23f-483f-b7e0-f7c835313421</v>
      </c>
      <c r="G1316" s="74" t="str">
        <f t="array" ref="G1316">XLOOKUP(C1316, MachineCategory!B:B, MachineCategory!A:A, "", 0, 1)
</f>
        <v>550fe141-f0d3-4146-9a03-ea306764179b</v>
      </c>
      <c r="H1316" s="6"/>
    </row>
    <row r="1317">
      <c r="A1317" s="73" t="s">
        <v>600</v>
      </c>
      <c r="B1317" s="73">
        <v>8112.0</v>
      </c>
      <c r="C1317" s="73">
        <v>8103.0</v>
      </c>
      <c r="D1317" s="73">
        <v>10.0</v>
      </c>
      <c r="E1317" s="73"/>
      <c r="F1317" s="74" t="str">
        <f t="array" ref="F1317">XLOOKUP(B1317, MachineCategory!B:B, MachineCategory!A:A, "", 0, 1)
</f>
        <v>df8759e7-f23f-483f-b7e0-f7c835313421</v>
      </c>
      <c r="G1317" s="74" t="str">
        <f t="array" ref="G1317">XLOOKUP(C1317, MachineCategory!B:B, MachineCategory!A:A, "", 0, 1)
</f>
        <v>e78e2cc5-ca30-4762-a727-67f71a579637</v>
      </c>
      <c r="H1317" s="6"/>
    </row>
    <row r="1318">
      <c r="A1318" s="73" t="s">
        <v>600</v>
      </c>
      <c r="B1318" s="73">
        <v>8112.0</v>
      </c>
      <c r="C1318" s="73">
        <v>8108.0</v>
      </c>
      <c r="D1318" s="73">
        <v>11.0</v>
      </c>
      <c r="E1318" s="73"/>
      <c r="F1318" s="74" t="str">
        <f t="array" ref="F1318">XLOOKUP(B1318, MachineCategory!B:B, MachineCategory!A:A, "", 0, 1)
</f>
        <v>df8759e7-f23f-483f-b7e0-f7c835313421</v>
      </c>
      <c r="G1318" s="74" t="str">
        <f t="array" ref="G1318">XLOOKUP(C1318, MachineCategory!B:B, MachineCategory!A:A, "", 0, 1)
</f>
        <v>9b3df8f1-3ff2-4a96-9fd7-2a15af9c3447</v>
      </c>
      <c r="H1318" s="6"/>
    </row>
    <row r="1319">
      <c r="A1319" s="73" t="s">
        <v>600</v>
      </c>
      <c r="B1319" s="73">
        <v>8112.0</v>
      </c>
      <c r="C1319" s="73">
        <v>8114.0</v>
      </c>
      <c r="D1319" s="73">
        <v>12.0</v>
      </c>
      <c r="E1319" s="73"/>
      <c r="F1319" s="74" t="str">
        <f t="array" ref="F1319">XLOOKUP(B1319, MachineCategory!B:B, MachineCategory!A:A, "", 0, 1)
</f>
        <v>df8759e7-f23f-483f-b7e0-f7c835313421</v>
      </c>
      <c r="G1319" s="74" t="str">
        <f t="array" ref="G1319">XLOOKUP(C1319, MachineCategory!B:B, MachineCategory!A:A, "", 0, 1)
</f>
        <v>8922ba7e-3630-4a1a-b53b-c66a0970f1e5</v>
      </c>
      <c r="H1319" s="6"/>
    </row>
    <row r="1320">
      <c r="A1320" s="73" t="s">
        <v>600</v>
      </c>
      <c r="B1320" s="73">
        <v>8112.0</v>
      </c>
      <c r="C1320" s="73">
        <v>8102.0</v>
      </c>
      <c r="D1320" s="73">
        <v>13.0</v>
      </c>
      <c r="E1320" s="73"/>
      <c r="F1320" s="74" t="str">
        <f t="array" ref="F1320">XLOOKUP(B1320, MachineCategory!B:B, MachineCategory!A:A, "", 0, 1)
</f>
        <v>df8759e7-f23f-483f-b7e0-f7c835313421</v>
      </c>
      <c r="G1320" s="74" t="str">
        <f t="array" ref="G1320">XLOOKUP(C1320, MachineCategory!B:B, MachineCategory!A:A, "", 0, 1)
</f>
        <v>5dbec723-4f9d-4c3d-8cde-45c9effadfb6</v>
      </c>
      <c r="H1320" s="6"/>
    </row>
    <row r="1321">
      <c r="A1321" s="73" t="s">
        <v>600</v>
      </c>
      <c r="B1321" s="73">
        <v>8112.0</v>
      </c>
      <c r="C1321" s="73">
        <v>8107.0</v>
      </c>
      <c r="D1321" s="73">
        <v>14.0</v>
      </c>
      <c r="E1321" s="73"/>
      <c r="F1321" s="74" t="str">
        <f t="array" ref="F1321">XLOOKUP(B1321, MachineCategory!B:B, MachineCategory!A:A, "", 0, 1)
</f>
        <v>df8759e7-f23f-483f-b7e0-f7c835313421</v>
      </c>
      <c r="G1321" s="74" t="str">
        <f t="array" ref="G1321">XLOOKUP(C1321, MachineCategory!B:B, MachineCategory!A:A, "", 0, 1)
</f>
        <v>ffb8b2f3-3cf8-4250-9150-cc90a1905e4e</v>
      </c>
      <c r="H1321" s="6"/>
    </row>
    <row r="1322">
      <c r="A1322" s="73" t="s">
        <v>600</v>
      </c>
      <c r="B1322" s="73">
        <v>8112.0</v>
      </c>
      <c r="C1322" s="73">
        <v>8113.0</v>
      </c>
      <c r="D1322" s="73">
        <v>15.0</v>
      </c>
      <c r="E1322" s="73"/>
      <c r="F1322" s="74" t="str">
        <f t="array" ref="F1322">XLOOKUP(B1322, MachineCategory!B:B, MachineCategory!A:A, "", 0, 1)
</f>
        <v>df8759e7-f23f-483f-b7e0-f7c835313421</v>
      </c>
      <c r="G1322" s="74" t="str">
        <f t="array" ref="G1322">XLOOKUP(C1322, MachineCategory!B:B, MachineCategory!A:A, "", 0, 1)
</f>
        <v>644a6302-7a8b-412d-8c7b-da7b22e9b6f0</v>
      </c>
      <c r="H1322" s="6"/>
    </row>
    <row r="1323">
      <c r="A1323" s="73" t="s">
        <v>600</v>
      </c>
      <c r="B1323" s="73">
        <v>8112.0</v>
      </c>
      <c r="C1323" s="73">
        <v>8101.0</v>
      </c>
      <c r="D1323" s="73">
        <v>16.0</v>
      </c>
      <c r="E1323" s="73"/>
      <c r="F1323" s="74" t="str">
        <f t="array" ref="F1323">XLOOKUP(B1323, MachineCategory!B:B, MachineCategory!A:A, "", 0, 1)
</f>
        <v>df8759e7-f23f-483f-b7e0-f7c835313421</v>
      </c>
      <c r="G1323" s="74" t="str">
        <f t="array" ref="G1323">XLOOKUP(C1323, MachineCategory!B:B, MachineCategory!A:A, "", 0, 1)
</f>
        <v>bb61317b-3745-4832-914c-8bcbaea69282</v>
      </c>
      <c r="H1323" s="6"/>
    </row>
    <row r="1324">
      <c r="A1324" s="73" t="s">
        <v>600</v>
      </c>
      <c r="B1324" s="73">
        <v>8112.0</v>
      </c>
      <c r="C1324" s="73">
        <v>8118.0</v>
      </c>
      <c r="D1324" s="73">
        <v>17.0</v>
      </c>
      <c r="E1324" s="73"/>
      <c r="F1324" s="74" t="str">
        <f t="array" ref="F1324">XLOOKUP(B1324, MachineCategory!B:B, MachineCategory!A:A, "", 0, 1)
</f>
        <v>df8759e7-f23f-483f-b7e0-f7c835313421</v>
      </c>
      <c r="G1324" s="74" t="str">
        <f t="array" ref="G1324">XLOOKUP(C1324, MachineCategory!B:B, MachineCategory!A:A, "", 0, 1)
</f>
        <v>140185fa-2b64-497c-af1e-352bbfd9135a</v>
      </c>
      <c r="H1324" s="6"/>
    </row>
    <row r="1325">
      <c r="A1325" s="73" t="s">
        <v>600</v>
      </c>
      <c r="B1325" s="73">
        <v>8113.0</v>
      </c>
      <c r="C1325" s="73">
        <v>8119.0</v>
      </c>
      <c r="D1325" s="73">
        <v>1.0</v>
      </c>
      <c r="E1325" s="74" t="b">
        <v>1</v>
      </c>
      <c r="F1325" s="74" t="str">
        <f t="array" ref="F1325">XLOOKUP(B1325, MachineCategory!B:B, MachineCategory!A:A, "", 0, 1)
</f>
        <v>644a6302-7a8b-412d-8c7b-da7b22e9b6f0</v>
      </c>
      <c r="G1325" s="74" t="str">
        <f t="array" ref="G1325">XLOOKUP(C1325, MachineCategory!B:B, MachineCategory!A:A, "", 0, 1)
</f>
        <v>e176af8a-453f-41b1-9ddd-1e64e0f6cf1d</v>
      </c>
      <c r="H1325" s="6"/>
    </row>
    <row r="1326">
      <c r="A1326" s="73" t="s">
        <v>600</v>
      </c>
      <c r="B1326" s="73">
        <v>8113.0</v>
      </c>
      <c r="C1326" s="73">
        <v>8114.0</v>
      </c>
      <c r="D1326" s="73">
        <v>2.0</v>
      </c>
      <c r="E1326" s="73"/>
      <c r="F1326" s="74" t="str">
        <f t="array" ref="F1326">XLOOKUP(B1326, MachineCategory!B:B, MachineCategory!A:A, "", 0, 1)
</f>
        <v>644a6302-7a8b-412d-8c7b-da7b22e9b6f0</v>
      </c>
      <c r="G1326" s="74" t="str">
        <f t="array" ref="G1326">XLOOKUP(C1326, MachineCategory!B:B, MachineCategory!A:A, "", 0, 1)
</f>
        <v>8922ba7e-3630-4a1a-b53b-c66a0970f1e5</v>
      </c>
      <c r="H1326" s="6"/>
    </row>
    <row r="1327">
      <c r="A1327" s="73" t="s">
        <v>600</v>
      </c>
      <c r="B1327" s="73">
        <v>8113.0</v>
      </c>
      <c r="C1327" s="73">
        <v>8120.0</v>
      </c>
      <c r="D1327" s="73">
        <v>3.0</v>
      </c>
      <c r="E1327" s="73"/>
      <c r="F1327" s="74" t="str">
        <f t="array" ref="F1327">XLOOKUP(B1327, MachineCategory!B:B, MachineCategory!A:A, "", 0, 1)
</f>
        <v>644a6302-7a8b-412d-8c7b-da7b22e9b6f0</v>
      </c>
      <c r="G1327" s="74" t="str">
        <f t="array" ref="G1327">XLOOKUP(C1327, MachineCategory!B:B, MachineCategory!A:A, "", 0, 1)
</f>
        <v>1c905a6d-47a6-48cc-b83e-6168bb1a56a5</v>
      </c>
      <c r="H1327" s="6"/>
    </row>
    <row r="1328">
      <c r="A1328" s="73" t="s">
        <v>600</v>
      </c>
      <c r="B1328" s="73">
        <v>8113.0</v>
      </c>
      <c r="C1328" s="73">
        <v>8115.0</v>
      </c>
      <c r="D1328" s="73">
        <v>4.0</v>
      </c>
      <c r="E1328" s="73"/>
      <c r="F1328" s="74" t="str">
        <f t="array" ref="F1328">XLOOKUP(B1328, MachineCategory!B:B, MachineCategory!A:A, "", 0, 1)
</f>
        <v>644a6302-7a8b-412d-8c7b-da7b22e9b6f0</v>
      </c>
      <c r="G1328" s="74" t="str">
        <f t="array" ref="G1328">XLOOKUP(C1328, MachineCategory!B:B, MachineCategory!A:A, "", 0, 1)
</f>
        <v>550fe141-f0d3-4146-9a03-ea306764179b</v>
      </c>
      <c r="H1328" s="6"/>
    </row>
    <row r="1329">
      <c r="A1329" s="73" t="s">
        <v>600</v>
      </c>
      <c r="B1329" s="73">
        <v>8113.0</v>
      </c>
      <c r="C1329" s="73">
        <v>8121.0</v>
      </c>
      <c r="D1329" s="73">
        <v>5.0</v>
      </c>
      <c r="E1329" s="73"/>
      <c r="F1329" s="74" t="str">
        <f t="array" ref="F1329">XLOOKUP(B1329, MachineCategory!B:B, MachineCategory!A:A, "", 0, 1)
</f>
        <v>644a6302-7a8b-412d-8c7b-da7b22e9b6f0</v>
      </c>
      <c r="G1329" s="74" t="str">
        <f t="array" ref="G1329">XLOOKUP(C1329, MachineCategory!B:B, MachineCategory!A:A, "", 0, 1)
</f>
        <v>f6ca47d1-716d-4efc-90c7-6590364beb0b</v>
      </c>
      <c r="H1329" s="6"/>
    </row>
    <row r="1330">
      <c r="A1330" s="73" t="s">
        <v>600</v>
      </c>
      <c r="B1330" s="73">
        <v>8113.0</v>
      </c>
      <c r="C1330" s="73">
        <v>8107.0</v>
      </c>
      <c r="D1330" s="73">
        <v>6.0</v>
      </c>
      <c r="E1330" s="73"/>
      <c r="F1330" s="74" t="str">
        <f t="array" ref="F1330">XLOOKUP(B1330, MachineCategory!B:B, MachineCategory!A:A, "", 0, 1)
</f>
        <v>644a6302-7a8b-412d-8c7b-da7b22e9b6f0</v>
      </c>
      <c r="G1330" s="74" t="str">
        <f t="array" ref="G1330">XLOOKUP(C1330, MachineCategory!B:B, MachineCategory!A:A, "", 0, 1)
</f>
        <v>ffb8b2f3-3cf8-4250-9150-cc90a1905e4e</v>
      </c>
      <c r="H1330" s="6"/>
    </row>
    <row r="1331">
      <c r="A1331" s="73" t="s">
        <v>600</v>
      </c>
      <c r="B1331" s="73">
        <v>8113.0</v>
      </c>
      <c r="C1331" s="73">
        <v>8108.0</v>
      </c>
      <c r="D1331" s="73">
        <v>7.0</v>
      </c>
      <c r="E1331" s="73"/>
      <c r="F1331" s="74" t="str">
        <f t="array" ref="F1331">XLOOKUP(B1331, MachineCategory!B:B, MachineCategory!A:A, "", 0, 1)
</f>
        <v>644a6302-7a8b-412d-8c7b-da7b22e9b6f0</v>
      </c>
      <c r="G1331" s="74" t="str">
        <f t="array" ref="G1331">XLOOKUP(C1331, MachineCategory!B:B, MachineCategory!A:A, "", 0, 1)
</f>
        <v>9b3df8f1-3ff2-4a96-9fd7-2a15af9c3447</v>
      </c>
      <c r="H1331" s="6"/>
    </row>
    <row r="1332">
      <c r="A1332" s="73" t="s">
        <v>600</v>
      </c>
      <c r="B1332" s="73">
        <v>8113.0</v>
      </c>
      <c r="C1332" s="73">
        <v>8109.0</v>
      </c>
      <c r="D1332" s="73">
        <v>8.0</v>
      </c>
      <c r="E1332" s="73"/>
      <c r="F1332" s="74" t="str">
        <f t="array" ref="F1332">XLOOKUP(B1332, MachineCategory!B:B, MachineCategory!A:A, "", 0, 1)
</f>
        <v>644a6302-7a8b-412d-8c7b-da7b22e9b6f0</v>
      </c>
      <c r="G1332" s="74" t="str">
        <f t="array" ref="G1332">XLOOKUP(C1332, MachineCategory!B:B, MachineCategory!A:A, "", 0, 1)
</f>
        <v>fef261c7-268e-4c60-91d1-add2fdf5167d</v>
      </c>
      <c r="H1332" s="6"/>
    </row>
    <row r="1333">
      <c r="A1333" s="73" t="s">
        <v>600</v>
      </c>
      <c r="B1333" s="73">
        <v>8113.0</v>
      </c>
      <c r="C1333" s="73">
        <v>8122.0</v>
      </c>
      <c r="D1333" s="73">
        <v>9.0</v>
      </c>
      <c r="E1333" s="73"/>
      <c r="F1333" s="74" t="str">
        <f t="array" ref="F1333">XLOOKUP(B1333, MachineCategory!B:B, MachineCategory!A:A, "", 0, 1)
</f>
        <v>644a6302-7a8b-412d-8c7b-da7b22e9b6f0</v>
      </c>
      <c r="G1333" s="74" t="str">
        <f t="array" ref="G1333">XLOOKUP(C1333, MachineCategory!B:B, MachineCategory!A:A, "", 0, 1)
</f>
        <v>5a10cfda-38ce-4f84-9df4-0eb8f177187e</v>
      </c>
      <c r="H1333" s="6"/>
    </row>
    <row r="1334">
      <c r="A1334" s="73" t="s">
        <v>600</v>
      </c>
      <c r="B1334" s="73">
        <v>8113.0</v>
      </c>
      <c r="C1334" s="73">
        <v>8116.0</v>
      </c>
      <c r="D1334" s="73">
        <v>10.0</v>
      </c>
      <c r="E1334" s="73"/>
      <c r="F1334" s="74" t="str">
        <f t="array" ref="F1334">XLOOKUP(B1334, MachineCategory!B:B, MachineCategory!A:A, "", 0, 1)
</f>
        <v>644a6302-7a8b-412d-8c7b-da7b22e9b6f0</v>
      </c>
      <c r="G1334" s="74" t="str">
        <f t="array" ref="G1334">XLOOKUP(C1334, MachineCategory!B:B, MachineCategory!A:A, "", 0, 1)
</f>
        <v>916f65c2-8091-487d-821d-7f0153985710</v>
      </c>
      <c r="H1334" s="6"/>
    </row>
    <row r="1335">
      <c r="A1335" s="73" t="s">
        <v>600</v>
      </c>
      <c r="B1335" s="73">
        <v>8113.0</v>
      </c>
      <c r="C1335" s="73">
        <v>8123.0</v>
      </c>
      <c r="D1335" s="73">
        <v>11.0</v>
      </c>
      <c r="E1335" s="73"/>
      <c r="F1335" s="74" t="str">
        <f t="array" ref="F1335">XLOOKUP(B1335, MachineCategory!B:B, MachineCategory!A:A, "", 0, 1)
</f>
        <v>644a6302-7a8b-412d-8c7b-da7b22e9b6f0</v>
      </c>
      <c r="G1335" s="74" t="str">
        <f t="array" ref="G1335">XLOOKUP(C1335, MachineCategory!B:B, MachineCategory!A:A, "", 0, 1)
</f>
        <v>2528786d-2ca3-4bbe-931f-90ebb0f641c3</v>
      </c>
      <c r="H1335" s="6"/>
    </row>
    <row r="1336">
      <c r="A1336" s="73" t="s">
        <v>600</v>
      </c>
      <c r="B1336" s="73">
        <v>8113.0</v>
      </c>
      <c r="C1336" s="73">
        <v>8117.0</v>
      </c>
      <c r="D1336" s="73">
        <v>12.0</v>
      </c>
      <c r="E1336" s="73"/>
      <c r="F1336" s="74" t="str">
        <f t="array" ref="F1336">XLOOKUP(B1336, MachineCategory!B:B, MachineCategory!A:A, "", 0, 1)
</f>
        <v>644a6302-7a8b-412d-8c7b-da7b22e9b6f0</v>
      </c>
      <c r="G1336" s="74" t="str">
        <f t="array" ref="G1336">XLOOKUP(C1336, MachineCategory!B:B, MachineCategory!A:A, "", 0, 1)
</f>
        <v>d5bc28e7-40a9-42ee-9622-58818a18020d</v>
      </c>
      <c r="H1336" s="6"/>
    </row>
    <row r="1337">
      <c r="A1337" s="73" t="s">
        <v>600</v>
      </c>
      <c r="B1337" s="73">
        <v>8113.0</v>
      </c>
      <c r="C1337" s="73">
        <v>8118.0</v>
      </c>
      <c r="D1337" s="73">
        <v>13.0</v>
      </c>
      <c r="E1337" s="73"/>
      <c r="F1337" s="74" t="str">
        <f t="array" ref="F1337">XLOOKUP(B1337, MachineCategory!B:B, MachineCategory!A:A, "", 0, 1)
</f>
        <v>644a6302-7a8b-412d-8c7b-da7b22e9b6f0</v>
      </c>
      <c r="G1337" s="74" t="str">
        <f t="array" ref="G1337">XLOOKUP(C1337, MachineCategory!B:B, MachineCategory!A:A, "", 0, 1)
</f>
        <v>140185fa-2b64-497c-af1e-352bbfd9135a</v>
      </c>
      <c r="H1337" s="6"/>
    </row>
    <row r="1338">
      <c r="A1338" s="73" t="s">
        <v>600</v>
      </c>
      <c r="B1338" s="73">
        <v>8113.0</v>
      </c>
      <c r="C1338" s="73">
        <v>8110.0</v>
      </c>
      <c r="D1338" s="73">
        <v>14.0</v>
      </c>
      <c r="E1338" s="73"/>
      <c r="F1338" s="74" t="str">
        <f t="array" ref="F1338">XLOOKUP(B1338, MachineCategory!B:B, MachineCategory!A:A, "", 0, 1)
</f>
        <v>644a6302-7a8b-412d-8c7b-da7b22e9b6f0</v>
      </c>
      <c r="G1338" s="74" t="str">
        <f t="array" ref="G1338">XLOOKUP(C1338, MachineCategory!B:B, MachineCategory!A:A, "", 0, 1)
</f>
        <v>4abd084e-d156-4cb0-a902-f79dc6031e98</v>
      </c>
      <c r="H1338" s="6"/>
    </row>
    <row r="1339">
      <c r="A1339" s="73" t="s">
        <v>600</v>
      </c>
      <c r="B1339" s="73">
        <v>8113.0</v>
      </c>
      <c r="C1339" s="73">
        <v>8111.0</v>
      </c>
      <c r="D1339" s="73">
        <v>15.0</v>
      </c>
      <c r="E1339" s="73"/>
      <c r="F1339" s="74" t="str">
        <f t="array" ref="F1339">XLOOKUP(B1339, MachineCategory!B:B, MachineCategory!A:A, "", 0, 1)
</f>
        <v>644a6302-7a8b-412d-8c7b-da7b22e9b6f0</v>
      </c>
      <c r="G1339" s="74" t="str">
        <f t="array" ref="G1339">XLOOKUP(C1339, MachineCategory!B:B, MachineCategory!A:A, "", 0, 1)
</f>
        <v>a2ff293b-117f-4794-b9af-fe7cefabcc7d</v>
      </c>
      <c r="H1339" s="6"/>
    </row>
    <row r="1340">
      <c r="A1340" s="73" t="s">
        <v>600</v>
      </c>
      <c r="B1340" s="73">
        <v>8113.0</v>
      </c>
      <c r="C1340" s="73">
        <v>8112.0</v>
      </c>
      <c r="D1340" s="73">
        <v>16.0</v>
      </c>
      <c r="E1340" s="73"/>
      <c r="F1340" s="74" t="str">
        <f t="array" ref="F1340">XLOOKUP(B1340, MachineCategory!B:B, MachineCategory!A:A, "", 0, 1)
</f>
        <v>644a6302-7a8b-412d-8c7b-da7b22e9b6f0</v>
      </c>
      <c r="G1340" s="74" t="str">
        <f t="array" ref="G1340">XLOOKUP(C1340, MachineCategory!B:B, MachineCategory!A:A, "", 0, 1)
</f>
        <v>df8759e7-f23f-483f-b7e0-f7c835313421</v>
      </c>
      <c r="H1340" s="6"/>
    </row>
    <row r="1341">
      <c r="A1341" s="73" t="s">
        <v>600</v>
      </c>
      <c r="B1341" s="73">
        <v>8113.0</v>
      </c>
      <c r="C1341" s="73">
        <v>8701.0</v>
      </c>
      <c r="D1341" s="73">
        <v>17.0</v>
      </c>
      <c r="E1341" s="73"/>
      <c r="F1341" s="74" t="str">
        <f t="array" ref="F1341">XLOOKUP(B1341, MachineCategory!B:B, MachineCategory!A:A, "", 0, 1)
</f>
        <v>644a6302-7a8b-412d-8c7b-da7b22e9b6f0</v>
      </c>
      <c r="G1341" s="74" t="str">
        <f t="array" ref="G1341">XLOOKUP(C1341, MachineCategory!B:B, MachineCategory!A:A, "", 0, 1)
</f>
        <v>e1812ffa-fade-4fb7-b2d7-345adc00dd8d</v>
      </c>
      <c r="H1341" s="6"/>
    </row>
    <row r="1342">
      <c r="A1342" s="73" t="s">
        <v>600</v>
      </c>
      <c r="B1342" s="73">
        <v>8113.0</v>
      </c>
      <c r="C1342" s="73">
        <v>8702.0</v>
      </c>
      <c r="D1342" s="73">
        <v>18.0</v>
      </c>
      <c r="E1342" s="73"/>
      <c r="F1342" s="74" t="str">
        <f t="array" ref="F1342">XLOOKUP(B1342, MachineCategory!B:B, MachineCategory!A:A, "", 0, 1)
</f>
        <v>644a6302-7a8b-412d-8c7b-da7b22e9b6f0</v>
      </c>
      <c r="G1342" s="74" t="str">
        <f t="array" ref="G1342">XLOOKUP(C1342, MachineCategory!B:B, MachineCategory!A:A, "", 0, 1)
</f>
        <v>3b93403f-153f-4bc2-90af-c1638dbc2bc7</v>
      </c>
      <c r="H1342" s="6"/>
    </row>
    <row r="1343">
      <c r="A1343" s="73" t="s">
        <v>600</v>
      </c>
      <c r="B1343" s="73">
        <v>8114.0</v>
      </c>
      <c r="C1343" s="73">
        <v>8115.0</v>
      </c>
      <c r="D1343" s="73">
        <v>1.0</v>
      </c>
      <c r="E1343" s="74" t="b">
        <v>1</v>
      </c>
      <c r="F1343" s="74" t="str">
        <f t="array" ref="F1343">XLOOKUP(B1343, MachineCategory!B:B, MachineCategory!A:A, "", 0, 1)
</f>
        <v>8922ba7e-3630-4a1a-b53b-c66a0970f1e5</v>
      </c>
      <c r="G1343" s="74" t="str">
        <f t="array" ref="G1343">XLOOKUP(C1343, MachineCategory!B:B, MachineCategory!A:A, "", 0, 1)
</f>
        <v>550fe141-f0d3-4146-9a03-ea306764179b</v>
      </c>
      <c r="H1343" s="6"/>
    </row>
    <row r="1344">
      <c r="A1344" s="73" t="s">
        <v>600</v>
      </c>
      <c r="B1344" s="73">
        <v>8114.0</v>
      </c>
      <c r="C1344" s="73">
        <v>8113.0</v>
      </c>
      <c r="D1344" s="73">
        <v>2.0</v>
      </c>
      <c r="E1344" s="73"/>
      <c r="F1344" s="74" t="str">
        <f t="array" ref="F1344">XLOOKUP(B1344, MachineCategory!B:B, MachineCategory!A:A, "", 0, 1)
</f>
        <v>8922ba7e-3630-4a1a-b53b-c66a0970f1e5</v>
      </c>
      <c r="G1344" s="74" t="str">
        <f t="array" ref="G1344">XLOOKUP(C1344, MachineCategory!B:B, MachineCategory!A:A, "", 0, 1)
</f>
        <v>644a6302-7a8b-412d-8c7b-da7b22e9b6f0</v>
      </c>
      <c r="H1344" s="6"/>
    </row>
    <row r="1345">
      <c r="A1345" s="73" t="s">
        <v>600</v>
      </c>
      <c r="B1345" s="73">
        <v>8114.0</v>
      </c>
      <c r="C1345" s="73">
        <v>8119.0</v>
      </c>
      <c r="D1345" s="73">
        <v>3.0</v>
      </c>
      <c r="E1345" s="73"/>
      <c r="F1345" s="74" t="str">
        <f t="array" ref="F1345">XLOOKUP(B1345, MachineCategory!B:B, MachineCategory!A:A, "", 0, 1)
</f>
        <v>8922ba7e-3630-4a1a-b53b-c66a0970f1e5</v>
      </c>
      <c r="G1345" s="74" t="str">
        <f t="array" ref="G1345">XLOOKUP(C1345, MachineCategory!B:B, MachineCategory!A:A, "", 0, 1)
</f>
        <v>e176af8a-453f-41b1-9ddd-1e64e0f6cf1d</v>
      </c>
      <c r="H1345" s="6"/>
    </row>
    <row r="1346">
      <c r="A1346" s="73" t="s">
        <v>600</v>
      </c>
      <c r="B1346" s="73">
        <v>8114.0</v>
      </c>
      <c r="C1346" s="73">
        <v>8120.0</v>
      </c>
      <c r="D1346" s="73">
        <v>4.0</v>
      </c>
      <c r="E1346" s="73"/>
      <c r="F1346" s="74" t="str">
        <f t="array" ref="F1346">XLOOKUP(B1346, MachineCategory!B:B, MachineCategory!A:A, "", 0, 1)
</f>
        <v>8922ba7e-3630-4a1a-b53b-c66a0970f1e5</v>
      </c>
      <c r="G1346" s="74" t="str">
        <f t="array" ref="G1346">XLOOKUP(C1346, MachineCategory!B:B, MachineCategory!A:A, "", 0, 1)
</f>
        <v>1c905a6d-47a6-48cc-b83e-6168bb1a56a5</v>
      </c>
      <c r="H1346" s="6"/>
    </row>
    <row r="1347">
      <c r="A1347" s="73" t="s">
        <v>600</v>
      </c>
      <c r="B1347" s="73">
        <v>8114.0</v>
      </c>
      <c r="C1347" s="73">
        <v>8121.0</v>
      </c>
      <c r="D1347" s="73">
        <v>5.0</v>
      </c>
      <c r="E1347" s="73"/>
      <c r="F1347" s="74" t="str">
        <f t="array" ref="F1347">XLOOKUP(B1347, MachineCategory!B:B, MachineCategory!A:A, "", 0, 1)
</f>
        <v>8922ba7e-3630-4a1a-b53b-c66a0970f1e5</v>
      </c>
      <c r="G1347" s="74" t="str">
        <f t="array" ref="G1347">XLOOKUP(C1347, MachineCategory!B:B, MachineCategory!A:A, "", 0, 1)
</f>
        <v>f6ca47d1-716d-4efc-90c7-6590364beb0b</v>
      </c>
      <c r="H1347" s="6"/>
    </row>
    <row r="1348">
      <c r="A1348" s="73" t="s">
        <v>600</v>
      </c>
      <c r="B1348" s="73">
        <v>8114.0</v>
      </c>
      <c r="C1348" s="73">
        <v>8107.0</v>
      </c>
      <c r="D1348" s="73">
        <v>6.0</v>
      </c>
      <c r="E1348" s="73"/>
      <c r="F1348" s="74" t="str">
        <f t="array" ref="F1348">XLOOKUP(B1348, MachineCategory!B:B, MachineCategory!A:A, "", 0, 1)
</f>
        <v>8922ba7e-3630-4a1a-b53b-c66a0970f1e5</v>
      </c>
      <c r="G1348" s="74" t="str">
        <f t="array" ref="G1348">XLOOKUP(C1348, MachineCategory!B:B, MachineCategory!A:A, "", 0, 1)
</f>
        <v>ffb8b2f3-3cf8-4250-9150-cc90a1905e4e</v>
      </c>
      <c r="H1348" s="6"/>
    </row>
    <row r="1349">
      <c r="A1349" s="73" t="s">
        <v>600</v>
      </c>
      <c r="B1349" s="73">
        <v>8114.0</v>
      </c>
      <c r="C1349" s="73">
        <v>8108.0</v>
      </c>
      <c r="D1349" s="73">
        <v>7.0</v>
      </c>
      <c r="E1349" s="73"/>
      <c r="F1349" s="74" t="str">
        <f t="array" ref="F1349">XLOOKUP(B1349, MachineCategory!B:B, MachineCategory!A:A, "", 0, 1)
</f>
        <v>8922ba7e-3630-4a1a-b53b-c66a0970f1e5</v>
      </c>
      <c r="G1349" s="74" t="str">
        <f t="array" ref="G1349">XLOOKUP(C1349, MachineCategory!B:B, MachineCategory!A:A, "", 0, 1)
</f>
        <v>9b3df8f1-3ff2-4a96-9fd7-2a15af9c3447</v>
      </c>
      <c r="H1349" s="6"/>
    </row>
    <row r="1350">
      <c r="A1350" s="73" t="s">
        <v>600</v>
      </c>
      <c r="B1350" s="73">
        <v>8114.0</v>
      </c>
      <c r="C1350" s="73">
        <v>8109.0</v>
      </c>
      <c r="D1350" s="73">
        <v>8.0</v>
      </c>
      <c r="E1350" s="73"/>
      <c r="F1350" s="74" t="str">
        <f t="array" ref="F1350">XLOOKUP(B1350, MachineCategory!B:B, MachineCategory!A:A, "", 0, 1)
</f>
        <v>8922ba7e-3630-4a1a-b53b-c66a0970f1e5</v>
      </c>
      <c r="G1350" s="74" t="str">
        <f t="array" ref="G1350">XLOOKUP(C1350, MachineCategory!B:B, MachineCategory!A:A, "", 0, 1)
</f>
        <v>fef261c7-268e-4c60-91d1-add2fdf5167d</v>
      </c>
      <c r="H1350" s="6"/>
    </row>
    <row r="1351">
      <c r="A1351" s="73" t="s">
        <v>600</v>
      </c>
      <c r="B1351" s="73">
        <v>8114.0</v>
      </c>
      <c r="C1351" s="73">
        <v>8116.0</v>
      </c>
      <c r="D1351" s="73">
        <v>9.0</v>
      </c>
      <c r="E1351" s="73"/>
      <c r="F1351" s="74" t="str">
        <f t="array" ref="F1351">XLOOKUP(B1351, MachineCategory!B:B, MachineCategory!A:A, "", 0, 1)
</f>
        <v>8922ba7e-3630-4a1a-b53b-c66a0970f1e5</v>
      </c>
      <c r="G1351" s="74" t="str">
        <f t="array" ref="G1351">XLOOKUP(C1351, MachineCategory!B:B, MachineCategory!A:A, "", 0, 1)
</f>
        <v>916f65c2-8091-487d-821d-7f0153985710</v>
      </c>
      <c r="H1351" s="6"/>
    </row>
    <row r="1352">
      <c r="A1352" s="73" t="s">
        <v>600</v>
      </c>
      <c r="B1352" s="73">
        <v>8114.0</v>
      </c>
      <c r="C1352" s="73">
        <v>8117.0</v>
      </c>
      <c r="D1352" s="73">
        <v>10.0</v>
      </c>
      <c r="E1352" s="73"/>
      <c r="F1352" s="74" t="str">
        <f t="array" ref="F1352">XLOOKUP(B1352, MachineCategory!B:B, MachineCategory!A:A, "", 0, 1)
</f>
        <v>8922ba7e-3630-4a1a-b53b-c66a0970f1e5</v>
      </c>
      <c r="G1352" s="74" t="str">
        <f t="array" ref="G1352">XLOOKUP(C1352, MachineCategory!B:B, MachineCategory!A:A, "", 0, 1)
</f>
        <v>d5bc28e7-40a9-42ee-9622-58818a18020d</v>
      </c>
      <c r="H1352" s="6"/>
    </row>
    <row r="1353">
      <c r="A1353" s="73" t="s">
        <v>600</v>
      </c>
      <c r="B1353" s="73">
        <v>8114.0</v>
      </c>
      <c r="C1353" s="73">
        <v>8122.0</v>
      </c>
      <c r="D1353" s="73">
        <v>11.0</v>
      </c>
      <c r="E1353" s="73"/>
      <c r="F1353" s="74" t="str">
        <f t="array" ref="F1353">XLOOKUP(B1353, MachineCategory!B:B, MachineCategory!A:A, "", 0, 1)
</f>
        <v>8922ba7e-3630-4a1a-b53b-c66a0970f1e5</v>
      </c>
      <c r="G1353" s="74" t="str">
        <f t="array" ref="G1353">XLOOKUP(C1353, MachineCategory!B:B, MachineCategory!A:A, "", 0, 1)
</f>
        <v>5a10cfda-38ce-4f84-9df4-0eb8f177187e</v>
      </c>
      <c r="H1353" s="6"/>
    </row>
    <row r="1354">
      <c r="A1354" s="73" t="s">
        <v>600</v>
      </c>
      <c r="B1354" s="73">
        <v>8114.0</v>
      </c>
      <c r="C1354" s="73">
        <v>8123.0</v>
      </c>
      <c r="D1354" s="73">
        <v>12.0</v>
      </c>
      <c r="E1354" s="73"/>
      <c r="F1354" s="74" t="str">
        <f t="array" ref="F1354">XLOOKUP(B1354, MachineCategory!B:B, MachineCategory!A:A, "", 0, 1)
</f>
        <v>8922ba7e-3630-4a1a-b53b-c66a0970f1e5</v>
      </c>
      <c r="G1354" s="74" t="str">
        <f t="array" ref="G1354">XLOOKUP(C1354, MachineCategory!B:B, MachineCategory!A:A, "", 0, 1)
</f>
        <v>2528786d-2ca3-4bbe-931f-90ebb0f641c3</v>
      </c>
      <c r="H1354" s="6"/>
    </row>
    <row r="1355">
      <c r="A1355" s="73" t="s">
        <v>600</v>
      </c>
      <c r="B1355" s="73">
        <v>8114.0</v>
      </c>
      <c r="C1355" s="73">
        <v>8118.0</v>
      </c>
      <c r="D1355" s="73">
        <v>13.0</v>
      </c>
      <c r="E1355" s="73"/>
      <c r="F1355" s="74" t="str">
        <f t="array" ref="F1355">XLOOKUP(B1355, MachineCategory!B:B, MachineCategory!A:A, "", 0, 1)
</f>
        <v>8922ba7e-3630-4a1a-b53b-c66a0970f1e5</v>
      </c>
      <c r="G1355" s="74" t="str">
        <f t="array" ref="G1355">XLOOKUP(C1355, MachineCategory!B:B, MachineCategory!A:A, "", 0, 1)
</f>
        <v>140185fa-2b64-497c-af1e-352bbfd9135a</v>
      </c>
      <c r="H1355" s="6"/>
    </row>
    <row r="1356">
      <c r="A1356" s="73" t="s">
        <v>600</v>
      </c>
      <c r="B1356" s="73">
        <v>8114.0</v>
      </c>
      <c r="C1356" s="73">
        <v>8110.0</v>
      </c>
      <c r="D1356" s="73">
        <v>14.0</v>
      </c>
      <c r="E1356" s="73"/>
      <c r="F1356" s="74" t="str">
        <f t="array" ref="F1356">XLOOKUP(B1356, MachineCategory!B:B, MachineCategory!A:A, "", 0, 1)
</f>
        <v>8922ba7e-3630-4a1a-b53b-c66a0970f1e5</v>
      </c>
      <c r="G1356" s="74" t="str">
        <f t="array" ref="G1356">XLOOKUP(C1356, MachineCategory!B:B, MachineCategory!A:A, "", 0, 1)
</f>
        <v>4abd084e-d156-4cb0-a902-f79dc6031e98</v>
      </c>
      <c r="H1356" s="6"/>
    </row>
    <row r="1357">
      <c r="A1357" s="73" t="s">
        <v>600</v>
      </c>
      <c r="B1357" s="73">
        <v>8114.0</v>
      </c>
      <c r="C1357" s="73">
        <v>8111.0</v>
      </c>
      <c r="D1357" s="73">
        <v>15.0</v>
      </c>
      <c r="E1357" s="73"/>
      <c r="F1357" s="74" t="str">
        <f t="array" ref="F1357">XLOOKUP(B1357, MachineCategory!B:B, MachineCategory!A:A, "", 0, 1)
</f>
        <v>8922ba7e-3630-4a1a-b53b-c66a0970f1e5</v>
      </c>
      <c r="G1357" s="74" t="str">
        <f t="array" ref="G1357">XLOOKUP(C1357, MachineCategory!B:B, MachineCategory!A:A, "", 0, 1)
</f>
        <v>a2ff293b-117f-4794-b9af-fe7cefabcc7d</v>
      </c>
      <c r="H1357" s="6"/>
    </row>
    <row r="1358">
      <c r="A1358" s="73" t="s">
        <v>600</v>
      </c>
      <c r="B1358" s="73">
        <v>8114.0</v>
      </c>
      <c r="C1358" s="73">
        <v>8112.0</v>
      </c>
      <c r="D1358" s="73">
        <v>16.0</v>
      </c>
      <c r="E1358" s="73"/>
      <c r="F1358" s="74" t="str">
        <f t="array" ref="F1358">XLOOKUP(B1358, MachineCategory!B:B, MachineCategory!A:A, "", 0, 1)
</f>
        <v>8922ba7e-3630-4a1a-b53b-c66a0970f1e5</v>
      </c>
      <c r="G1358" s="74" t="str">
        <f t="array" ref="G1358">XLOOKUP(C1358, MachineCategory!B:B, MachineCategory!A:A, "", 0, 1)
</f>
        <v>df8759e7-f23f-483f-b7e0-f7c835313421</v>
      </c>
      <c r="H1358" s="6"/>
    </row>
    <row r="1359">
      <c r="A1359" s="73" t="s">
        <v>600</v>
      </c>
      <c r="B1359" s="73">
        <v>8114.0</v>
      </c>
      <c r="C1359" s="73">
        <v>8701.0</v>
      </c>
      <c r="D1359" s="73">
        <v>17.0</v>
      </c>
      <c r="E1359" s="73"/>
      <c r="F1359" s="74" t="str">
        <f t="array" ref="F1359">XLOOKUP(B1359, MachineCategory!B:B, MachineCategory!A:A, "", 0, 1)
</f>
        <v>8922ba7e-3630-4a1a-b53b-c66a0970f1e5</v>
      </c>
      <c r="G1359" s="74" t="str">
        <f t="array" ref="G1359">XLOOKUP(C1359, MachineCategory!B:B, MachineCategory!A:A, "", 0, 1)
</f>
        <v>e1812ffa-fade-4fb7-b2d7-345adc00dd8d</v>
      </c>
      <c r="H1359" s="6"/>
    </row>
    <row r="1360">
      <c r="A1360" s="73" t="s">
        <v>600</v>
      </c>
      <c r="B1360" s="73">
        <v>8114.0</v>
      </c>
      <c r="C1360" s="73">
        <v>8702.0</v>
      </c>
      <c r="D1360" s="73">
        <v>18.0</v>
      </c>
      <c r="E1360" s="73"/>
      <c r="F1360" s="74" t="str">
        <f t="array" ref="F1360">XLOOKUP(B1360, MachineCategory!B:B, MachineCategory!A:A, "", 0, 1)
</f>
        <v>8922ba7e-3630-4a1a-b53b-c66a0970f1e5</v>
      </c>
      <c r="G1360" s="74" t="str">
        <f t="array" ref="G1360">XLOOKUP(C1360, MachineCategory!B:B, MachineCategory!A:A, "", 0, 1)
</f>
        <v>3b93403f-153f-4bc2-90af-c1638dbc2bc7</v>
      </c>
      <c r="H1360" s="6"/>
    </row>
    <row r="1361">
      <c r="A1361" s="73" t="s">
        <v>600</v>
      </c>
      <c r="B1361" s="73">
        <v>8115.0</v>
      </c>
      <c r="C1361" s="73">
        <v>8114.0</v>
      </c>
      <c r="D1361" s="73">
        <v>1.0</v>
      </c>
      <c r="E1361" s="74" t="b">
        <v>1</v>
      </c>
      <c r="F1361" s="74" t="str">
        <f t="array" ref="F1361">XLOOKUP(B1361, MachineCategory!B:B, MachineCategory!A:A, "", 0, 1)
</f>
        <v>550fe141-f0d3-4146-9a03-ea306764179b</v>
      </c>
      <c r="G1361" s="74" t="str">
        <f t="array" ref="G1361">XLOOKUP(C1361, MachineCategory!B:B, MachineCategory!A:A, "", 0, 1)
</f>
        <v>8922ba7e-3630-4a1a-b53b-c66a0970f1e5</v>
      </c>
      <c r="H1361" s="6"/>
    </row>
    <row r="1362">
      <c r="A1362" s="73" t="s">
        <v>600</v>
      </c>
      <c r="B1362" s="73">
        <v>8115.0</v>
      </c>
      <c r="C1362" s="73">
        <v>8116.0</v>
      </c>
      <c r="D1362" s="73">
        <v>2.0</v>
      </c>
      <c r="E1362" s="73"/>
      <c r="F1362" s="74" t="str">
        <f t="array" ref="F1362">XLOOKUP(B1362, MachineCategory!B:B, MachineCategory!A:A, "", 0, 1)
</f>
        <v>550fe141-f0d3-4146-9a03-ea306764179b</v>
      </c>
      <c r="G1362" s="74" t="str">
        <f t="array" ref="G1362">XLOOKUP(C1362, MachineCategory!B:B, MachineCategory!A:A, "", 0, 1)
</f>
        <v>916f65c2-8091-487d-821d-7f0153985710</v>
      </c>
      <c r="H1362" s="6"/>
    </row>
    <row r="1363">
      <c r="A1363" s="73" t="s">
        <v>600</v>
      </c>
      <c r="B1363" s="73">
        <v>8115.0</v>
      </c>
      <c r="C1363" s="73">
        <v>8121.0</v>
      </c>
      <c r="D1363" s="73">
        <v>3.0</v>
      </c>
      <c r="E1363" s="73"/>
      <c r="F1363" s="74" t="str">
        <f t="array" ref="F1363">XLOOKUP(B1363, MachineCategory!B:B, MachineCategory!A:A, "", 0, 1)
</f>
        <v>550fe141-f0d3-4146-9a03-ea306764179b</v>
      </c>
      <c r="G1363" s="74" t="str">
        <f t="array" ref="G1363">XLOOKUP(C1363, MachineCategory!B:B, MachineCategory!A:A, "", 0, 1)
</f>
        <v>f6ca47d1-716d-4efc-90c7-6590364beb0b</v>
      </c>
      <c r="H1363" s="6"/>
    </row>
    <row r="1364">
      <c r="A1364" s="73" t="s">
        <v>600</v>
      </c>
      <c r="B1364" s="73">
        <v>8115.0</v>
      </c>
      <c r="C1364" s="73">
        <v>8120.0</v>
      </c>
      <c r="D1364" s="73">
        <v>4.0</v>
      </c>
      <c r="E1364" s="73"/>
      <c r="F1364" s="74" t="str">
        <f t="array" ref="F1364">XLOOKUP(B1364, MachineCategory!B:B, MachineCategory!A:A, "", 0, 1)
</f>
        <v>550fe141-f0d3-4146-9a03-ea306764179b</v>
      </c>
      <c r="G1364" s="74" t="str">
        <f t="array" ref="G1364">XLOOKUP(C1364, MachineCategory!B:B, MachineCategory!A:A, "", 0, 1)
</f>
        <v>1c905a6d-47a6-48cc-b83e-6168bb1a56a5</v>
      </c>
      <c r="H1364" s="6"/>
    </row>
    <row r="1365">
      <c r="A1365" s="73" t="s">
        <v>600</v>
      </c>
      <c r="B1365" s="73">
        <v>8115.0</v>
      </c>
      <c r="C1365" s="73">
        <v>8122.0</v>
      </c>
      <c r="D1365" s="73">
        <v>5.0</v>
      </c>
      <c r="E1365" s="73"/>
      <c r="F1365" s="74" t="str">
        <f t="array" ref="F1365">XLOOKUP(B1365, MachineCategory!B:B, MachineCategory!A:A, "", 0, 1)
</f>
        <v>550fe141-f0d3-4146-9a03-ea306764179b</v>
      </c>
      <c r="G1365" s="74" t="str">
        <f t="array" ref="G1365">XLOOKUP(C1365, MachineCategory!B:B, MachineCategory!A:A, "", 0, 1)
</f>
        <v>5a10cfda-38ce-4f84-9df4-0eb8f177187e</v>
      </c>
      <c r="H1365" s="6"/>
    </row>
    <row r="1366">
      <c r="A1366" s="73" t="s">
        <v>600</v>
      </c>
      <c r="B1366" s="73">
        <v>8115.0</v>
      </c>
      <c r="C1366" s="73">
        <v>8109.0</v>
      </c>
      <c r="D1366" s="73">
        <v>6.0</v>
      </c>
      <c r="E1366" s="73"/>
      <c r="F1366" s="74" t="str">
        <f t="array" ref="F1366">XLOOKUP(B1366, MachineCategory!B:B, MachineCategory!A:A, "", 0, 1)
</f>
        <v>550fe141-f0d3-4146-9a03-ea306764179b</v>
      </c>
      <c r="G1366" s="74" t="str">
        <f t="array" ref="G1366">XLOOKUP(C1366, MachineCategory!B:B, MachineCategory!A:A, "", 0, 1)
</f>
        <v>fef261c7-268e-4c60-91d1-add2fdf5167d</v>
      </c>
      <c r="H1366" s="6"/>
    </row>
    <row r="1367">
      <c r="A1367" s="73" t="s">
        <v>600</v>
      </c>
      <c r="B1367" s="73">
        <v>8115.0</v>
      </c>
      <c r="C1367" s="73">
        <v>8108.0</v>
      </c>
      <c r="D1367" s="73">
        <v>7.0</v>
      </c>
      <c r="E1367" s="73"/>
      <c r="F1367" s="74" t="str">
        <f t="array" ref="F1367">XLOOKUP(B1367, MachineCategory!B:B, MachineCategory!A:A, "", 0, 1)
</f>
        <v>550fe141-f0d3-4146-9a03-ea306764179b</v>
      </c>
      <c r="G1367" s="74" t="str">
        <f t="array" ref="G1367">XLOOKUP(C1367, MachineCategory!B:B, MachineCategory!A:A, "", 0, 1)
</f>
        <v>9b3df8f1-3ff2-4a96-9fd7-2a15af9c3447</v>
      </c>
      <c r="H1367" s="6"/>
    </row>
    <row r="1368">
      <c r="A1368" s="73" t="s">
        <v>600</v>
      </c>
      <c r="B1368" s="73">
        <v>8115.0</v>
      </c>
      <c r="C1368" s="73">
        <v>8110.0</v>
      </c>
      <c r="D1368" s="73">
        <v>8.0</v>
      </c>
      <c r="E1368" s="73"/>
      <c r="F1368" s="74" t="str">
        <f t="array" ref="F1368">XLOOKUP(B1368, MachineCategory!B:B, MachineCategory!A:A, "", 0, 1)
</f>
        <v>550fe141-f0d3-4146-9a03-ea306764179b</v>
      </c>
      <c r="G1368" s="74" t="str">
        <f t="array" ref="G1368">XLOOKUP(C1368, MachineCategory!B:B, MachineCategory!A:A, "", 0, 1)
</f>
        <v>4abd084e-d156-4cb0-a902-f79dc6031e98</v>
      </c>
      <c r="H1368" s="6"/>
    </row>
    <row r="1369">
      <c r="A1369" s="73" t="s">
        <v>600</v>
      </c>
      <c r="B1369" s="73">
        <v>8115.0</v>
      </c>
      <c r="C1369" s="73">
        <v>8113.0</v>
      </c>
      <c r="D1369" s="73">
        <v>9.0</v>
      </c>
      <c r="E1369" s="73"/>
      <c r="F1369" s="74" t="str">
        <f t="array" ref="F1369">XLOOKUP(B1369, MachineCategory!B:B, MachineCategory!A:A, "", 0, 1)
</f>
        <v>550fe141-f0d3-4146-9a03-ea306764179b</v>
      </c>
      <c r="G1369" s="74" t="str">
        <f t="array" ref="G1369">XLOOKUP(C1369, MachineCategory!B:B, MachineCategory!A:A, "", 0, 1)
</f>
        <v>644a6302-7a8b-412d-8c7b-da7b22e9b6f0</v>
      </c>
      <c r="H1369" s="6"/>
    </row>
    <row r="1370">
      <c r="A1370" s="73" t="s">
        <v>600</v>
      </c>
      <c r="B1370" s="73">
        <v>8115.0</v>
      </c>
      <c r="C1370" s="73">
        <v>8117.0</v>
      </c>
      <c r="D1370" s="73">
        <v>10.0</v>
      </c>
      <c r="E1370" s="73"/>
      <c r="F1370" s="74" t="str">
        <f t="array" ref="F1370">XLOOKUP(B1370, MachineCategory!B:B, MachineCategory!A:A, "", 0, 1)
</f>
        <v>550fe141-f0d3-4146-9a03-ea306764179b</v>
      </c>
      <c r="G1370" s="74" t="str">
        <f t="array" ref="G1370">XLOOKUP(C1370, MachineCategory!B:B, MachineCategory!A:A, "", 0, 1)
</f>
        <v>d5bc28e7-40a9-42ee-9622-58818a18020d</v>
      </c>
      <c r="H1370" s="6"/>
    </row>
    <row r="1371">
      <c r="A1371" s="73" t="s">
        <v>600</v>
      </c>
      <c r="B1371" s="73">
        <v>8115.0</v>
      </c>
      <c r="C1371" s="73">
        <v>8123.0</v>
      </c>
      <c r="D1371" s="73">
        <v>11.0</v>
      </c>
      <c r="E1371" s="73"/>
      <c r="F1371" s="74" t="str">
        <f t="array" ref="F1371">XLOOKUP(B1371, MachineCategory!B:B, MachineCategory!A:A, "", 0, 1)
</f>
        <v>550fe141-f0d3-4146-9a03-ea306764179b</v>
      </c>
      <c r="G1371" s="74" t="str">
        <f t="array" ref="G1371">XLOOKUP(C1371, MachineCategory!B:B, MachineCategory!A:A, "", 0, 1)
</f>
        <v>2528786d-2ca3-4bbe-931f-90ebb0f641c3</v>
      </c>
      <c r="H1371" s="6"/>
    </row>
    <row r="1372">
      <c r="A1372" s="73" t="s">
        <v>600</v>
      </c>
      <c r="B1372" s="73">
        <v>8115.0</v>
      </c>
      <c r="C1372" s="73">
        <v>8119.0</v>
      </c>
      <c r="D1372" s="73">
        <v>12.0</v>
      </c>
      <c r="E1372" s="73"/>
      <c r="F1372" s="74" t="str">
        <f t="array" ref="F1372">XLOOKUP(B1372, MachineCategory!B:B, MachineCategory!A:A, "", 0, 1)
</f>
        <v>550fe141-f0d3-4146-9a03-ea306764179b</v>
      </c>
      <c r="G1372" s="74" t="str">
        <f t="array" ref="G1372">XLOOKUP(C1372, MachineCategory!B:B, MachineCategory!A:A, "", 0, 1)
</f>
        <v>e176af8a-453f-41b1-9ddd-1e64e0f6cf1d</v>
      </c>
      <c r="H1372" s="6"/>
    </row>
    <row r="1373">
      <c r="A1373" s="73" t="s">
        <v>600</v>
      </c>
      <c r="B1373" s="73">
        <v>8115.0</v>
      </c>
      <c r="C1373" s="73">
        <v>8118.0</v>
      </c>
      <c r="D1373" s="73">
        <v>13.0</v>
      </c>
      <c r="E1373" s="73"/>
      <c r="F1373" s="74" t="str">
        <f t="array" ref="F1373">XLOOKUP(B1373, MachineCategory!B:B, MachineCategory!A:A, "", 0, 1)
</f>
        <v>550fe141-f0d3-4146-9a03-ea306764179b</v>
      </c>
      <c r="G1373" s="74" t="str">
        <f t="array" ref="G1373">XLOOKUP(C1373, MachineCategory!B:B, MachineCategory!A:A, "", 0, 1)
</f>
        <v>140185fa-2b64-497c-af1e-352bbfd9135a</v>
      </c>
      <c r="H1373" s="6"/>
    </row>
    <row r="1374">
      <c r="A1374" s="73" t="s">
        <v>600</v>
      </c>
      <c r="B1374" s="73">
        <v>8115.0</v>
      </c>
      <c r="C1374" s="73">
        <v>8111.0</v>
      </c>
      <c r="D1374" s="73">
        <v>14.0</v>
      </c>
      <c r="E1374" s="73"/>
      <c r="F1374" s="74" t="str">
        <f t="array" ref="F1374">XLOOKUP(B1374, MachineCategory!B:B, MachineCategory!A:A, "", 0, 1)
</f>
        <v>550fe141-f0d3-4146-9a03-ea306764179b</v>
      </c>
      <c r="G1374" s="74" t="str">
        <f t="array" ref="G1374">XLOOKUP(C1374, MachineCategory!B:B, MachineCategory!A:A, "", 0, 1)
</f>
        <v>a2ff293b-117f-4794-b9af-fe7cefabcc7d</v>
      </c>
      <c r="H1374" s="6"/>
    </row>
    <row r="1375">
      <c r="A1375" s="73" t="s">
        <v>600</v>
      </c>
      <c r="B1375" s="73">
        <v>8115.0</v>
      </c>
      <c r="C1375" s="73">
        <v>8112.0</v>
      </c>
      <c r="D1375" s="73">
        <v>15.0</v>
      </c>
      <c r="E1375" s="73"/>
      <c r="F1375" s="74" t="str">
        <f t="array" ref="F1375">XLOOKUP(B1375, MachineCategory!B:B, MachineCategory!A:A, "", 0, 1)
</f>
        <v>550fe141-f0d3-4146-9a03-ea306764179b</v>
      </c>
      <c r="G1375" s="74" t="str">
        <f t="array" ref="G1375">XLOOKUP(C1375, MachineCategory!B:B, MachineCategory!A:A, "", 0, 1)
</f>
        <v>df8759e7-f23f-483f-b7e0-f7c835313421</v>
      </c>
      <c r="H1375" s="6"/>
    </row>
    <row r="1376">
      <c r="A1376" s="73" t="s">
        <v>600</v>
      </c>
      <c r="B1376" s="73">
        <v>8115.0</v>
      </c>
      <c r="C1376" s="73">
        <v>8107.0</v>
      </c>
      <c r="D1376" s="73">
        <v>16.0</v>
      </c>
      <c r="E1376" s="73"/>
      <c r="F1376" s="74" t="str">
        <f t="array" ref="F1376">XLOOKUP(B1376, MachineCategory!B:B, MachineCategory!A:A, "", 0, 1)
</f>
        <v>550fe141-f0d3-4146-9a03-ea306764179b</v>
      </c>
      <c r="G1376" s="74" t="str">
        <f t="array" ref="G1376">XLOOKUP(C1376, MachineCategory!B:B, MachineCategory!A:A, "", 0, 1)
</f>
        <v>ffb8b2f3-3cf8-4250-9150-cc90a1905e4e</v>
      </c>
      <c r="H1376" s="6"/>
    </row>
    <row r="1377">
      <c r="A1377" s="73" t="s">
        <v>600</v>
      </c>
      <c r="B1377" s="73">
        <v>8115.0</v>
      </c>
      <c r="C1377" s="73">
        <v>8701.0</v>
      </c>
      <c r="D1377" s="73">
        <v>17.0</v>
      </c>
      <c r="E1377" s="73"/>
      <c r="F1377" s="74" t="str">
        <f t="array" ref="F1377">XLOOKUP(B1377, MachineCategory!B:B, MachineCategory!A:A, "", 0, 1)
</f>
        <v>550fe141-f0d3-4146-9a03-ea306764179b</v>
      </c>
      <c r="G1377" s="74" t="str">
        <f t="array" ref="G1377">XLOOKUP(C1377, MachineCategory!B:B, MachineCategory!A:A, "", 0, 1)
</f>
        <v>e1812ffa-fade-4fb7-b2d7-345adc00dd8d</v>
      </c>
      <c r="H1377" s="6"/>
    </row>
    <row r="1378">
      <c r="A1378" s="73" t="s">
        <v>600</v>
      </c>
      <c r="B1378" s="73">
        <v>8115.0</v>
      </c>
      <c r="C1378" s="73">
        <v>8702.0</v>
      </c>
      <c r="D1378" s="73">
        <v>18.0</v>
      </c>
      <c r="E1378" s="73"/>
      <c r="F1378" s="74" t="str">
        <f t="array" ref="F1378">XLOOKUP(B1378, MachineCategory!B:B, MachineCategory!A:A, "", 0, 1)
</f>
        <v>550fe141-f0d3-4146-9a03-ea306764179b</v>
      </c>
      <c r="G1378" s="74" t="str">
        <f t="array" ref="G1378">XLOOKUP(C1378, MachineCategory!B:B, MachineCategory!A:A, "", 0, 1)
</f>
        <v>3b93403f-153f-4bc2-90af-c1638dbc2bc7</v>
      </c>
      <c r="H1378" s="6"/>
    </row>
    <row r="1379">
      <c r="A1379" s="73" t="s">
        <v>600</v>
      </c>
      <c r="B1379" s="73">
        <v>8116.0</v>
      </c>
      <c r="C1379" s="73">
        <v>8117.0</v>
      </c>
      <c r="D1379" s="73">
        <v>1.0</v>
      </c>
      <c r="E1379" s="74" t="b">
        <v>1</v>
      </c>
      <c r="F1379" s="74" t="str">
        <f t="array" ref="F1379">XLOOKUP(B1379, MachineCategory!B:B, MachineCategory!A:A, "", 0, 1)
</f>
        <v>916f65c2-8091-487d-821d-7f0153985710</v>
      </c>
      <c r="G1379" s="74" t="str">
        <f t="array" ref="G1379">XLOOKUP(C1379, MachineCategory!B:B, MachineCategory!A:A, "", 0, 1)
</f>
        <v>d5bc28e7-40a9-42ee-9622-58818a18020d</v>
      </c>
      <c r="H1379" s="6"/>
    </row>
    <row r="1380">
      <c r="A1380" s="73" t="s">
        <v>600</v>
      </c>
      <c r="B1380" s="73">
        <v>8116.0</v>
      </c>
      <c r="C1380" s="73">
        <v>8115.0</v>
      </c>
      <c r="D1380" s="73">
        <v>2.0</v>
      </c>
      <c r="E1380" s="73"/>
      <c r="F1380" s="74" t="str">
        <f t="array" ref="F1380">XLOOKUP(B1380, MachineCategory!B:B, MachineCategory!A:A, "", 0, 1)
</f>
        <v>916f65c2-8091-487d-821d-7f0153985710</v>
      </c>
      <c r="G1380" s="74" t="str">
        <f t="array" ref="G1380">XLOOKUP(C1380, MachineCategory!B:B, MachineCategory!A:A, "", 0, 1)
</f>
        <v>550fe141-f0d3-4146-9a03-ea306764179b</v>
      </c>
      <c r="H1380" s="6"/>
    </row>
    <row r="1381">
      <c r="A1381" s="73" t="s">
        <v>600</v>
      </c>
      <c r="B1381" s="73">
        <v>8116.0</v>
      </c>
      <c r="C1381" s="73">
        <v>8122.0</v>
      </c>
      <c r="D1381" s="73">
        <v>3.0</v>
      </c>
      <c r="E1381" s="73"/>
      <c r="F1381" s="74" t="str">
        <f t="array" ref="F1381">XLOOKUP(B1381, MachineCategory!B:B, MachineCategory!A:A, "", 0, 1)
</f>
        <v>916f65c2-8091-487d-821d-7f0153985710</v>
      </c>
      <c r="G1381" s="74" t="str">
        <f t="array" ref="G1381">XLOOKUP(C1381, MachineCategory!B:B, MachineCategory!A:A, "", 0, 1)
</f>
        <v>5a10cfda-38ce-4f84-9df4-0eb8f177187e</v>
      </c>
      <c r="H1381" s="6"/>
    </row>
    <row r="1382">
      <c r="A1382" s="73" t="s">
        <v>600</v>
      </c>
      <c r="B1382" s="73">
        <v>8116.0</v>
      </c>
      <c r="C1382" s="73">
        <v>8121.0</v>
      </c>
      <c r="D1382" s="73">
        <v>4.0</v>
      </c>
      <c r="E1382" s="73"/>
      <c r="F1382" s="74" t="str">
        <f t="array" ref="F1382">XLOOKUP(B1382, MachineCategory!B:B, MachineCategory!A:A, "", 0, 1)
</f>
        <v>916f65c2-8091-487d-821d-7f0153985710</v>
      </c>
      <c r="G1382" s="74" t="str">
        <f t="array" ref="G1382">XLOOKUP(C1382, MachineCategory!B:B, MachineCategory!A:A, "", 0, 1)
</f>
        <v>f6ca47d1-716d-4efc-90c7-6590364beb0b</v>
      </c>
      <c r="H1382" s="6"/>
    </row>
    <row r="1383">
      <c r="A1383" s="73" t="s">
        <v>600</v>
      </c>
      <c r="B1383" s="73">
        <v>8116.0</v>
      </c>
      <c r="C1383" s="73">
        <v>8123.0</v>
      </c>
      <c r="D1383" s="73">
        <v>5.0</v>
      </c>
      <c r="E1383" s="73"/>
      <c r="F1383" s="74" t="str">
        <f t="array" ref="F1383">XLOOKUP(B1383, MachineCategory!B:B, MachineCategory!A:A, "", 0, 1)
</f>
        <v>916f65c2-8091-487d-821d-7f0153985710</v>
      </c>
      <c r="G1383" s="74" t="str">
        <f t="array" ref="G1383">XLOOKUP(C1383, MachineCategory!B:B, MachineCategory!A:A, "", 0, 1)
</f>
        <v>2528786d-2ca3-4bbe-931f-90ebb0f641c3</v>
      </c>
      <c r="H1383" s="6"/>
    </row>
    <row r="1384">
      <c r="A1384" s="73" t="s">
        <v>600</v>
      </c>
      <c r="B1384" s="73">
        <v>8116.0</v>
      </c>
      <c r="C1384" s="73">
        <v>8110.0</v>
      </c>
      <c r="D1384" s="73">
        <v>6.0</v>
      </c>
      <c r="E1384" s="73"/>
      <c r="F1384" s="74" t="str">
        <f t="array" ref="F1384">XLOOKUP(B1384, MachineCategory!B:B, MachineCategory!A:A, "", 0, 1)
</f>
        <v>916f65c2-8091-487d-821d-7f0153985710</v>
      </c>
      <c r="G1384" s="74" t="str">
        <f t="array" ref="G1384">XLOOKUP(C1384, MachineCategory!B:B, MachineCategory!A:A, "", 0, 1)
</f>
        <v>4abd084e-d156-4cb0-a902-f79dc6031e98</v>
      </c>
      <c r="H1384" s="6"/>
    </row>
    <row r="1385">
      <c r="A1385" s="73" t="s">
        <v>600</v>
      </c>
      <c r="B1385" s="73">
        <v>8116.0</v>
      </c>
      <c r="C1385" s="73">
        <v>8111.0</v>
      </c>
      <c r="D1385" s="73">
        <v>7.0</v>
      </c>
      <c r="E1385" s="73"/>
      <c r="F1385" s="74" t="str">
        <f t="array" ref="F1385">XLOOKUP(B1385, MachineCategory!B:B, MachineCategory!A:A, "", 0, 1)
</f>
        <v>916f65c2-8091-487d-821d-7f0153985710</v>
      </c>
      <c r="G1385" s="74" t="str">
        <f t="array" ref="G1385">XLOOKUP(C1385, MachineCategory!B:B, MachineCategory!A:A, "", 0, 1)
</f>
        <v>a2ff293b-117f-4794-b9af-fe7cefabcc7d</v>
      </c>
      <c r="H1385" s="6"/>
    </row>
    <row r="1386">
      <c r="A1386" s="73" t="s">
        <v>600</v>
      </c>
      <c r="B1386" s="73">
        <v>8116.0</v>
      </c>
      <c r="C1386" s="73">
        <v>8109.0</v>
      </c>
      <c r="D1386" s="73">
        <v>8.0</v>
      </c>
      <c r="E1386" s="73"/>
      <c r="F1386" s="74" t="str">
        <f t="array" ref="F1386">XLOOKUP(B1386, MachineCategory!B:B, MachineCategory!A:A, "", 0, 1)
</f>
        <v>916f65c2-8091-487d-821d-7f0153985710</v>
      </c>
      <c r="G1386" s="74" t="str">
        <f t="array" ref="G1386">XLOOKUP(C1386, MachineCategory!B:B, MachineCategory!A:A, "", 0, 1)
</f>
        <v>fef261c7-268e-4c60-91d1-add2fdf5167d</v>
      </c>
      <c r="H1386" s="6"/>
    </row>
    <row r="1387">
      <c r="A1387" s="73" t="s">
        <v>600</v>
      </c>
      <c r="B1387" s="73">
        <v>8116.0</v>
      </c>
      <c r="C1387" s="73">
        <v>8114.0</v>
      </c>
      <c r="D1387" s="73">
        <v>9.0</v>
      </c>
      <c r="E1387" s="73"/>
      <c r="F1387" s="74" t="str">
        <f t="array" ref="F1387">XLOOKUP(B1387, MachineCategory!B:B, MachineCategory!A:A, "", 0, 1)
</f>
        <v>916f65c2-8091-487d-821d-7f0153985710</v>
      </c>
      <c r="G1387" s="74" t="str">
        <f t="array" ref="G1387">XLOOKUP(C1387, MachineCategory!B:B, MachineCategory!A:A, "", 0, 1)
</f>
        <v>8922ba7e-3630-4a1a-b53b-c66a0970f1e5</v>
      </c>
      <c r="H1387" s="6"/>
    </row>
    <row r="1388">
      <c r="A1388" s="73" t="s">
        <v>600</v>
      </c>
      <c r="B1388" s="73">
        <v>8116.0</v>
      </c>
      <c r="C1388" s="73">
        <v>8113.0</v>
      </c>
      <c r="D1388" s="73">
        <v>10.0</v>
      </c>
      <c r="E1388" s="73"/>
      <c r="F1388" s="74" t="str">
        <f t="array" ref="F1388">XLOOKUP(B1388, MachineCategory!B:B, MachineCategory!A:A, "", 0, 1)
</f>
        <v>916f65c2-8091-487d-821d-7f0153985710</v>
      </c>
      <c r="G1388" s="74" t="str">
        <f t="array" ref="G1388">XLOOKUP(C1388, MachineCategory!B:B, MachineCategory!A:A, "", 0, 1)
</f>
        <v>644a6302-7a8b-412d-8c7b-da7b22e9b6f0</v>
      </c>
      <c r="H1388" s="6"/>
    </row>
    <row r="1389">
      <c r="A1389" s="73" t="s">
        <v>600</v>
      </c>
      <c r="B1389" s="73">
        <v>8116.0</v>
      </c>
      <c r="C1389" s="73">
        <v>8118.0</v>
      </c>
      <c r="D1389" s="73">
        <v>11.0</v>
      </c>
      <c r="E1389" s="73"/>
      <c r="F1389" s="74" t="str">
        <f t="array" ref="F1389">XLOOKUP(B1389, MachineCategory!B:B, MachineCategory!A:A, "", 0, 1)
</f>
        <v>916f65c2-8091-487d-821d-7f0153985710</v>
      </c>
      <c r="G1389" s="74" t="str">
        <f t="array" ref="G1389">XLOOKUP(C1389, MachineCategory!B:B, MachineCategory!A:A, "", 0, 1)
</f>
        <v>140185fa-2b64-497c-af1e-352bbfd9135a</v>
      </c>
      <c r="H1389" s="6"/>
    </row>
    <row r="1390">
      <c r="A1390" s="73" t="s">
        <v>600</v>
      </c>
      <c r="B1390" s="73">
        <v>8116.0</v>
      </c>
      <c r="C1390" s="73">
        <v>8120.0</v>
      </c>
      <c r="D1390" s="73">
        <v>12.0</v>
      </c>
      <c r="E1390" s="73"/>
      <c r="F1390" s="74" t="str">
        <f t="array" ref="F1390">XLOOKUP(B1390, MachineCategory!B:B, MachineCategory!A:A, "", 0, 1)
</f>
        <v>916f65c2-8091-487d-821d-7f0153985710</v>
      </c>
      <c r="G1390" s="74" t="str">
        <f t="array" ref="G1390">XLOOKUP(C1390, MachineCategory!B:B, MachineCategory!A:A, "", 0, 1)
</f>
        <v>1c905a6d-47a6-48cc-b83e-6168bb1a56a5</v>
      </c>
      <c r="H1390" s="6"/>
    </row>
    <row r="1391">
      <c r="A1391" s="73" t="s">
        <v>600</v>
      </c>
      <c r="B1391" s="73">
        <v>8116.0</v>
      </c>
      <c r="C1391" s="73">
        <v>8119.0</v>
      </c>
      <c r="D1391" s="73">
        <v>13.0</v>
      </c>
      <c r="E1391" s="73"/>
      <c r="F1391" s="74" t="str">
        <f t="array" ref="F1391">XLOOKUP(B1391, MachineCategory!B:B, MachineCategory!A:A, "", 0, 1)
</f>
        <v>916f65c2-8091-487d-821d-7f0153985710</v>
      </c>
      <c r="G1391" s="74" t="str">
        <f t="array" ref="G1391">XLOOKUP(C1391, MachineCategory!B:B, MachineCategory!A:A, "", 0, 1)
</f>
        <v>e176af8a-453f-41b1-9ddd-1e64e0f6cf1d</v>
      </c>
      <c r="H1391" s="6"/>
    </row>
    <row r="1392">
      <c r="A1392" s="73" t="s">
        <v>600</v>
      </c>
      <c r="B1392" s="73">
        <v>8116.0</v>
      </c>
      <c r="C1392" s="73">
        <v>8112.0</v>
      </c>
      <c r="D1392" s="73">
        <v>14.0</v>
      </c>
      <c r="E1392" s="73"/>
      <c r="F1392" s="74" t="str">
        <f t="array" ref="F1392">XLOOKUP(B1392, MachineCategory!B:B, MachineCategory!A:A, "", 0, 1)
</f>
        <v>916f65c2-8091-487d-821d-7f0153985710</v>
      </c>
      <c r="G1392" s="74" t="str">
        <f t="array" ref="G1392">XLOOKUP(C1392, MachineCategory!B:B, MachineCategory!A:A, "", 0, 1)
</f>
        <v>df8759e7-f23f-483f-b7e0-f7c835313421</v>
      </c>
      <c r="H1392" s="6"/>
    </row>
    <row r="1393">
      <c r="A1393" s="73" t="s">
        <v>600</v>
      </c>
      <c r="B1393" s="73">
        <v>8116.0</v>
      </c>
      <c r="C1393" s="73">
        <v>8108.0</v>
      </c>
      <c r="D1393" s="73">
        <v>15.0</v>
      </c>
      <c r="E1393" s="73"/>
      <c r="F1393" s="74" t="str">
        <f t="array" ref="F1393">XLOOKUP(B1393, MachineCategory!B:B, MachineCategory!A:A, "", 0, 1)
</f>
        <v>916f65c2-8091-487d-821d-7f0153985710</v>
      </c>
      <c r="G1393" s="74" t="str">
        <f t="array" ref="G1393">XLOOKUP(C1393, MachineCategory!B:B, MachineCategory!A:A, "", 0, 1)
</f>
        <v>9b3df8f1-3ff2-4a96-9fd7-2a15af9c3447</v>
      </c>
      <c r="H1393" s="6"/>
    </row>
    <row r="1394">
      <c r="A1394" s="73" t="s">
        <v>600</v>
      </c>
      <c r="B1394" s="73">
        <v>8116.0</v>
      </c>
      <c r="C1394" s="73">
        <v>8107.0</v>
      </c>
      <c r="D1394" s="73">
        <v>16.0</v>
      </c>
      <c r="E1394" s="73"/>
      <c r="F1394" s="74" t="str">
        <f t="array" ref="F1394">XLOOKUP(B1394, MachineCategory!B:B, MachineCategory!A:A, "", 0, 1)
</f>
        <v>916f65c2-8091-487d-821d-7f0153985710</v>
      </c>
      <c r="G1394" s="74" t="str">
        <f t="array" ref="G1394">XLOOKUP(C1394, MachineCategory!B:B, MachineCategory!A:A, "", 0, 1)
</f>
        <v>ffb8b2f3-3cf8-4250-9150-cc90a1905e4e</v>
      </c>
      <c r="H1394" s="6"/>
    </row>
    <row r="1395">
      <c r="A1395" s="73" t="s">
        <v>600</v>
      </c>
      <c r="B1395" s="73">
        <v>8116.0</v>
      </c>
      <c r="C1395" s="73">
        <v>8701.0</v>
      </c>
      <c r="D1395" s="73">
        <v>17.0</v>
      </c>
      <c r="E1395" s="73"/>
      <c r="F1395" s="74" t="str">
        <f t="array" ref="F1395">XLOOKUP(B1395, MachineCategory!B:B, MachineCategory!A:A, "", 0, 1)
</f>
        <v>916f65c2-8091-487d-821d-7f0153985710</v>
      </c>
      <c r="G1395" s="74" t="str">
        <f t="array" ref="G1395">XLOOKUP(C1395, MachineCategory!B:B, MachineCategory!A:A, "", 0, 1)
</f>
        <v>e1812ffa-fade-4fb7-b2d7-345adc00dd8d</v>
      </c>
      <c r="H1395" s="6"/>
    </row>
    <row r="1396">
      <c r="A1396" s="73" t="s">
        <v>600</v>
      </c>
      <c r="B1396" s="73">
        <v>8116.0</v>
      </c>
      <c r="C1396" s="73">
        <v>8702.0</v>
      </c>
      <c r="D1396" s="73">
        <v>18.0</v>
      </c>
      <c r="E1396" s="73"/>
      <c r="F1396" s="74" t="str">
        <f t="array" ref="F1396">XLOOKUP(B1396, MachineCategory!B:B, MachineCategory!A:A, "", 0, 1)
</f>
        <v>916f65c2-8091-487d-821d-7f0153985710</v>
      </c>
      <c r="G1396" s="74" t="str">
        <f t="array" ref="G1396">XLOOKUP(C1396, MachineCategory!B:B, MachineCategory!A:A, "", 0, 1)
</f>
        <v>3b93403f-153f-4bc2-90af-c1638dbc2bc7</v>
      </c>
      <c r="H1396" s="6"/>
    </row>
    <row r="1397">
      <c r="A1397" s="73" t="s">
        <v>600</v>
      </c>
      <c r="B1397" s="73">
        <v>8117.0</v>
      </c>
      <c r="C1397" s="73">
        <v>8116.0</v>
      </c>
      <c r="D1397" s="73">
        <v>1.0</v>
      </c>
      <c r="E1397" s="74" t="b">
        <v>1</v>
      </c>
      <c r="F1397" s="74" t="str">
        <f t="array" ref="F1397">XLOOKUP(B1397, MachineCategory!B:B, MachineCategory!A:A, "", 0, 1)
</f>
        <v>d5bc28e7-40a9-42ee-9622-58818a18020d</v>
      </c>
      <c r="G1397" s="74" t="str">
        <f t="array" ref="G1397">XLOOKUP(C1397, MachineCategory!B:B, MachineCategory!A:A, "", 0, 1)
</f>
        <v>916f65c2-8091-487d-821d-7f0153985710</v>
      </c>
      <c r="H1397" s="6"/>
    </row>
    <row r="1398">
      <c r="A1398" s="73" t="s">
        <v>600</v>
      </c>
      <c r="B1398" s="73">
        <v>8117.0</v>
      </c>
      <c r="C1398" s="73">
        <v>8118.0</v>
      </c>
      <c r="D1398" s="73">
        <v>2.0</v>
      </c>
      <c r="E1398" s="73"/>
      <c r="F1398" s="74" t="str">
        <f t="array" ref="F1398">XLOOKUP(B1398, MachineCategory!B:B, MachineCategory!A:A, "", 0, 1)
</f>
        <v>d5bc28e7-40a9-42ee-9622-58818a18020d</v>
      </c>
      <c r="G1398" s="74" t="str">
        <f t="array" ref="G1398">XLOOKUP(C1398, MachineCategory!B:B, MachineCategory!A:A, "", 0, 1)
</f>
        <v>140185fa-2b64-497c-af1e-352bbfd9135a</v>
      </c>
      <c r="H1398" s="6"/>
    </row>
    <row r="1399">
      <c r="A1399" s="73" t="s">
        <v>600</v>
      </c>
      <c r="B1399" s="73">
        <v>8117.0</v>
      </c>
      <c r="C1399" s="73">
        <v>8123.0</v>
      </c>
      <c r="D1399" s="73">
        <v>3.0</v>
      </c>
      <c r="E1399" s="73"/>
      <c r="F1399" s="74" t="str">
        <f t="array" ref="F1399">XLOOKUP(B1399, MachineCategory!B:B, MachineCategory!A:A, "", 0, 1)
</f>
        <v>d5bc28e7-40a9-42ee-9622-58818a18020d</v>
      </c>
      <c r="G1399" s="74" t="str">
        <f t="array" ref="G1399">XLOOKUP(C1399, MachineCategory!B:B, MachineCategory!A:A, "", 0, 1)
</f>
        <v>2528786d-2ca3-4bbe-931f-90ebb0f641c3</v>
      </c>
      <c r="H1399" s="6"/>
    </row>
    <row r="1400">
      <c r="A1400" s="73" t="s">
        <v>600</v>
      </c>
      <c r="B1400" s="73">
        <v>8117.0</v>
      </c>
      <c r="C1400" s="73">
        <v>8111.0</v>
      </c>
      <c r="D1400" s="73">
        <v>4.0</v>
      </c>
      <c r="E1400" s="73"/>
      <c r="F1400" s="74" t="str">
        <f t="array" ref="F1400">XLOOKUP(B1400, MachineCategory!B:B, MachineCategory!A:A, "", 0, 1)
</f>
        <v>d5bc28e7-40a9-42ee-9622-58818a18020d</v>
      </c>
      <c r="G1400" s="74" t="str">
        <f t="array" ref="G1400">XLOOKUP(C1400, MachineCategory!B:B, MachineCategory!A:A, "", 0, 1)
</f>
        <v>a2ff293b-117f-4794-b9af-fe7cefabcc7d</v>
      </c>
      <c r="H1400" s="6"/>
    </row>
    <row r="1401">
      <c r="A1401" s="73" t="s">
        <v>600</v>
      </c>
      <c r="B1401" s="73">
        <v>8117.0</v>
      </c>
      <c r="C1401" s="73">
        <v>8112.0</v>
      </c>
      <c r="D1401" s="73">
        <v>5.0</v>
      </c>
      <c r="E1401" s="73"/>
      <c r="F1401" s="74" t="str">
        <f t="array" ref="F1401">XLOOKUP(B1401, MachineCategory!B:B, MachineCategory!A:A, "", 0, 1)
</f>
        <v>d5bc28e7-40a9-42ee-9622-58818a18020d</v>
      </c>
      <c r="G1401" s="74" t="str">
        <f t="array" ref="G1401">XLOOKUP(C1401, MachineCategory!B:B, MachineCategory!A:A, "", 0, 1)
</f>
        <v>df8759e7-f23f-483f-b7e0-f7c835313421</v>
      </c>
      <c r="H1401" s="6"/>
    </row>
    <row r="1402">
      <c r="A1402" s="73" t="s">
        <v>600</v>
      </c>
      <c r="B1402" s="73">
        <v>8117.0</v>
      </c>
      <c r="C1402" s="73">
        <v>8110.0</v>
      </c>
      <c r="D1402" s="73">
        <v>6.0</v>
      </c>
      <c r="E1402" s="73"/>
      <c r="F1402" s="74" t="str">
        <f t="array" ref="F1402">XLOOKUP(B1402, MachineCategory!B:B, MachineCategory!A:A, "", 0, 1)
</f>
        <v>d5bc28e7-40a9-42ee-9622-58818a18020d</v>
      </c>
      <c r="G1402" s="74" t="str">
        <f t="array" ref="G1402">XLOOKUP(C1402, MachineCategory!B:B, MachineCategory!A:A, "", 0, 1)
</f>
        <v>4abd084e-d156-4cb0-a902-f79dc6031e98</v>
      </c>
      <c r="H1402" s="6"/>
    </row>
    <row r="1403">
      <c r="A1403" s="73" t="s">
        <v>600</v>
      </c>
      <c r="B1403" s="73">
        <v>8117.0</v>
      </c>
      <c r="C1403" s="73">
        <v>8122.0</v>
      </c>
      <c r="D1403" s="73">
        <v>7.0</v>
      </c>
      <c r="E1403" s="73"/>
      <c r="F1403" s="74" t="str">
        <f t="array" ref="F1403">XLOOKUP(B1403, MachineCategory!B:B, MachineCategory!A:A, "", 0, 1)
</f>
        <v>d5bc28e7-40a9-42ee-9622-58818a18020d</v>
      </c>
      <c r="G1403" s="74" t="str">
        <f t="array" ref="G1403">XLOOKUP(C1403, MachineCategory!B:B, MachineCategory!A:A, "", 0, 1)
</f>
        <v>5a10cfda-38ce-4f84-9df4-0eb8f177187e</v>
      </c>
      <c r="H1403" s="6"/>
    </row>
    <row r="1404">
      <c r="A1404" s="73" t="s">
        <v>600</v>
      </c>
      <c r="B1404" s="73">
        <v>8117.0</v>
      </c>
      <c r="C1404" s="73">
        <v>8121.0</v>
      </c>
      <c r="D1404" s="73">
        <v>8.0</v>
      </c>
      <c r="E1404" s="73"/>
      <c r="F1404" s="74" t="str">
        <f t="array" ref="F1404">XLOOKUP(B1404, MachineCategory!B:B, MachineCategory!A:A, "", 0, 1)
</f>
        <v>d5bc28e7-40a9-42ee-9622-58818a18020d</v>
      </c>
      <c r="G1404" s="74" t="str">
        <f t="array" ref="G1404">XLOOKUP(C1404, MachineCategory!B:B, MachineCategory!A:A, "", 0, 1)
</f>
        <v>f6ca47d1-716d-4efc-90c7-6590364beb0b</v>
      </c>
      <c r="H1404" s="6"/>
    </row>
    <row r="1405">
      <c r="A1405" s="73" t="s">
        <v>600</v>
      </c>
      <c r="B1405" s="73">
        <v>8117.0</v>
      </c>
      <c r="C1405" s="73">
        <v>8115.0</v>
      </c>
      <c r="D1405" s="73">
        <v>9.0</v>
      </c>
      <c r="E1405" s="73"/>
      <c r="F1405" s="74" t="str">
        <f t="array" ref="F1405">XLOOKUP(B1405, MachineCategory!B:B, MachineCategory!A:A, "", 0, 1)
</f>
        <v>d5bc28e7-40a9-42ee-9622-58818a18020d</v>
      </c>
      <c r="G1405" s="74" t="str">
        <f t="array" ref="G1405">XLOOKUP(C1405, MachineCategory!B:B, MachineCategory!A:A, "", 0, 1)
</f>
        <v>550fe141-f0d3-4146-9a03-ea306764179b</v>
      </c>
      <c r="H1405" s="6"/>
    </row>
    <row r="1406">
      <c r="A1406" s="73" t="s">
        <v>600</v>
      </c>
      <c r="B1406" s="73">
        <v>8117.0</v>
      </c>
      <c r="C1406" s="73">
        <v>8114.0</v>
      </c>
      <c r="D1406" s="73">
        <v>10.0</v>
      </c>
      <c r="E1406" s="73"/>
      <c r="F1406" s="74" t="str">
        <f t="array" ref="F1406">XLOOKUP(B1406, MachineCategory!B:B, MachineCategory!A:A, "", 0, 1)
</f>
        <v>d5bc28e7-40a9-42ee-9622-58818a18020d</v>
      </c>
      <c r="G1406" s="74" t="str">
        <f t="array" ref="G1406">XLOOKUP(C1406, MachineCategory!B:B, MachineCategory!A:A, "", 0, 1)
</f>
        <v>8922ba7e-3630-4a1a-b53b-c66a0970f1e5</v>
      </c>
      <c r="H1406" s="6"/>
    </row>
    <row r="1407">
      <c r="A1407" s="73" t="s">
        <v>600</v>
      </c>
      <c r="B1407" s="73">
        <v>8117.0</v>
      </c>
      <c r="C1407" s="73">
        <v>8120.0</v>
      </c>
      <c r="D1407" s="73">
        <v>11.0</v>
      </c>
      <c r="E1407" s="73"/>
      <c r="F1407" s="74" t="str">
        <f t="array" ref="F1407">XLOOKUP(B1407, MachineCategory!B:B, MachineCategory!A:A, "", 0, 1)
</f>
        <v>d5bc28e7-40a9-42ee-9622-58818a18020d</v>
      </c>
      <c r="G1407" s="74" t="str">
        <f t="array" ref="G1407">XLOOKUP(C1407, MachineCategory!B:B, MachineCategory!A:A, "", 0, 1)
</f>
        <v>1c905a6d-47a6-48cc-b83e-6168bb1a56a5</v>
      </c>
      <c r="H1407" s="6"/>
    </row>
    <row r="1408">
      <c r="A1408" s="73" t="s">
        <v>600</v>
      </c>
      <c r="B1408" s="73">
        <v>8117.0</v>
      </c>
      <c r="C1408" s="73">
        <v>8113.0</v>
      </c>
      <c r="D1408" s="73">
        <v>12.0</v>
      </c>
      <c r="E1408" s="73"/>
      <c r="F1408" s="74" t="str">
        <f t="array" ref="F1408">XLOOKUP(B1408, MachineCategory!B:B, MachineCategory!A:A, "", 0, 1)
</f>
        <v>d5bc28e7-40a9-42ee-9622-58818a18020d</v>
      </c>
      <c r="G1408" s="74" t="str">
        <f t="array" ref="G1408">XLOOKUP(C1408, MachineCategory!B:B, MachineCategory!A:A, "", 0, 1)
</f>
        <v>644a6302-7a8b-412d-8c7b-da7b22e9b6f0</v>
      </c>
      <c r="H1408" s="6"/>
    </row>
    <row r="1409">
      <c r="A1409" s="73" t="s">
        <v>600</v>
      </c>
      <c r="B1409" s="73">
        <v>8117.0</v>
      </c>
      <c r="C1409" s="73">
        <v>8119.0</v>
      </c>
      <c r="D1409" s="73">
        <v>13.0</v>
      </c>
      <c r="E1409" s="73"/>
      <c r="F1409" s="74" t="str">
        <f t="array" ref="F1409">XLOOKUP(B1409, MachineCategory!B:B, MachineCategory!A:A, "", 0, 1)
</f>
        <v>d5bc28e7-40a9-42ee-9622-58818a18020d</v>
      </c>
      <c r="G1409" s="74" t="str">
        <f t="array" ref="G1409">XLOOKUP(C1409, MachineCategory!B:B, MachineCategory!A:A, "", 0, 1)
</f>
        <v>e176af8a-453f-41b1-9ddd-1e64e0f6cf1d</v>
      </c>
      <c r="H1409" s="6"/>
    </row>
    <row r="1410">
      <c r="A1410" s="73" t="s">
        <v>600</v>
      </c>
      <c r="B1410" s="73">
        <v>8117.0</v>
      </c>
      <c r="C1410" s="73">
        <v>8109.0</v>
      </c>
      <c r="D1410" s="73">
        <v>14.0</v>
      </c>
      <c r="E1410" s="73"/>
      <c r="F1410" s="74" t="str">
        <f t="array" ref="F1410">XLOOKUP(B1410, MachineCategory!B:B, MachineCategory!A:A, "", 0, 1)
</f>
        <v>d5bc28e7-40a9-42ee-9622-58818a18020d</v>
      </c>
      <c r="G1410" s="74" t="str">
        <f t="array" ref="G1410">XLOOKUP(C1410, MachineCategory!B:B, MachineCategory!A:A, "", 0, 1)
</f>
        <v>fef261c7-268e-4c60-91d1-add2fdf5167d</v>
      </c>
      <c r="H1410" s="6"/>
    </row>
    <row r="1411">
      <c r="A1411" s="73" t="s">
        <v>600</v>
      </c>
      <c r="B1411" s="73">
        <v>8117.0</v>
      </c>
      <c r="C1411" s="73">
        <v>8108.0</v>
      </c>
      <c r="D1411" s="73">
        <v>15.0</v>
      </c>
      <c r="E1411" s="73"/>
      <c r="F1411" s="74" t="str">
        <f t="array" ref="F1411">XLOOKUP(B1411, MachineCategory!B:B, MachineCategory!A:A, "", 0, 1)
</f>
        <v>d5bc28e7-40a9-42ee-9622-58818a18020d</v>
      </c>
      <c r="G1411" s="74" t="str">
        <f t="array" ref="G1411">XLOOKUP(C1411, MachineCategory!B:B, MachineCategory!A:A, "", 0, 1)
</f>
        <v>9b3df8f1-3ff2-4a96-9fd7-2a15af9c3447</v>
      </c>
      <c r="H1411" s="6"/>
    </row>
    <row r="1412">
      <c r="A1412" s="73" t="s">
        <v>600</v>
      </c>
      <c r="B1412" s="73">
        <v>8117.0</v>
      </c>
      <c r="C1412" s="73">
        <v>8107.0</v>
      </c>
      <c r="D1412" s="73">
        <v>16.0</v>
      </c>
      <c r="E1412" s="73"/>
      <c r="F1412" s="74" t="str">
        <f t="array" ref="F1412">XLOOKUP(B1412, MachineCategory!B:B, MachineCategory!A:A, "", 0, 1)
</f>
        <v>d5bc28e7-40a9-42ee-9622-58818a18020d</v>
      </c>
      <c r="G1412" s="74" t="str">
        <f t="array" ref="G1412">XLOOKUP(C1412, MachineCategory!B:B, MachineCategory!A:A, "", 0, 1)
</f>
        <v>ffb8b2f3-3cf8-4250-9150-cc90a1905e4e</v>
      </c>
      <c r="H1412" s="6"/>
    </row>
    <row r="1413">
      <c r="A1413" s="73" t="s">
        <v>600</v>
      </c>
      <c r="B1413" s="73">
        <v>8117.0</v>
      </c>
      <c r="C1413" s="73">
        <v>8701.0</v>
      </c>
      <c r="D1413" s="73">
        <v>17.0</v>
      </c>
      <c r="E1413" s="73"/>
      <c r="F1413" s="74" t="str">
        <f t="array" ref="F1413">XLOOKUP(B1413, MachineCategory!B:B, MachineCategory!A:A, "", 0, 1)
</f>
        <v>d5bc28e7-40a9-42ee-9622-58818a18020d</v>
      </c>
      <c r="G1413" s="74" t="str">
        <f t="array" ref="G1413">XLOOKUP(C1413, MachineCategory!B:B, MachineCategory!A:A, "", 0, 1)
</f>
        <v>e1812ffa-fade-4fb7-b2d7-345adc00dd8d</v>
      </c>
      <c r="H1413" s="6"/>
    </row>
    <row r="1414">
      <c r="A1414" s="73" t="s">
        <v>600</v>
      </c>
      <c r="B1414" s="73">
        <v>8117.0</v>
      </c>
      <c r="C1414" s="73">
        <v>8702.0</v>
      </c>
      <c r="D1414" s="73">
        <v>18.0</v>
      </c>
      <c r="E1414" s="73"/>
      <c r="F1414" s="74" t="str">
        <f t="array" ref="F1414">XLOOKUP(B1414, MachineCategory!B:B, MachineCategory!A:A, "", 0, 1)
</f>
        <v>d5bc28e7-40a9-42ee-9622-58818a18020d</v>
      </c>
      <c r="G1414" s="74" t="str">
        <f t="array" ref="G1414">XLOOKUP(C1414, MachineCategory!B:B, MachineCategory!A:A, "", 0, 1)
</f>
        <v>3b93403f-153f-4bc2-90af-c1638dbc2bc7</v>
      </c>
      <c r="H1414" s="6"/>
    </row>
    <row r="1415">
      <c r="A1415" s="73" t="s">
        <v>600</v>
      </c>
      <c r="B1415" s="73">
        <v>8119.0</v>
      </c>
      <c r="C1415" s="73">
        <v>8113.0</v>
      </c>
      <c r="D1415" s="73">
        <v>1.0</v>
      </c>
      <c r="E1415" s="74" t="b">
        <v>1</v>
      </c>
      <c r="F1415" s="74" t="str">
        <f t="array" ref="F1415">XLOOKUP(B1415, MachineCategory!B:B, MachineCategory!A:A, "", 0, 1)
</f>
        <v>e176af8a-453f-41b1-9ddd-1e64e0f6cf1d</v>
      </c>
      <c r="G1415" s="74" t="str">
        <f t="array" ref="G1415">XLOOKUP(C1415, MachineCategory!B:B, MachineCategory!A:A, "", 0, 1)
</f>
        <v>644a6302-7a8b-412d-8c7b-da7b22e9b6f0</v>
      </c>
      <c r="H1415" s="6"/>
    </row>
    <row r="1416">
      <c r="A1416" s="73" t="s">
        <v>600</v>
      </c>
      <c r="B1416" s="73">
        <v>8119.0</v>
      </c>
      <c r="C1416" s="73">
        <v>8120.0</v>
      </c>
      <c r="D1416" s="73">
        <v>2.0</v>
      </c>
      <c r="E1416" s="73"/>
      <c r="F1416" s="74" t="str">
        <f t="array" ref="F1416">XLOOKUP(B1416, MachineCategory!B:B, MachineCategory!A:A, "", 0, 1)
</f>
        <v>e176af8a-453f-41b1-9ddd-1e64e0f6cf1d</v>
      </c>
      <c r="G1416" s="74" t="str">
        <f t="array" ref="G1416">XLOOKUP(C1416, MachineCategory!B:B, MachineCategory!A:A, "", 0, 1)
</f>
        <v>1c905a6d-47a6-48cc-b83e-6168bb1a56a5</v>
      </c>
      <c r="H1416" s="6"/>
    </row>
    <row r="1417">
      <c r="A1417" s="73" t="s">
        <v>600</v>
      </c>
      <c r="B1417" s="73">
        <v>8119.0</v>
      </c>
      <c r="C1417" s="73">
        <v>8114.0</v>
      </c>
      <c r="D1417" s="73">
        <v>3.0</v>
      </c>
      <c r="E1417" s="73"/>
      <c r="F1417" s="74" t="str">
        <f t="array" ref="F1417">XLOOKUP(B1417, MachineCategory!B:B, MachineCategory!A:A, "", 0, 1)
</f>
        <v>e176af8a-453f-41b1-9ddd-1e64e0f6cf1d</v>
      </c>
      <c r="G1417" s="74" t="str">
        <f t="array" ref="G1417">XLOOKUP(C1417, MachineCategory!B:B, MachineCategory!A:A, "", 0, 1)
</f>
        <v>8922ba7e-3630-4a1a-b53b-c66a0970f1e5</v>
      </c>
      <c r="H1417" s="6"/>
    </row>
    <row r="1418">
      <c r="A1418" s="73" t="s">
        <v>600</v>
      </c>
      <c r="B1418" s="73">
        <v>8119.0</v>
      </c>
      <c r="C1418" s="73">
        <v>8121.0</v>
      </c>
      <c r="D1418" s="73">
        <v>4.0</v>
      </c>
      <c r="E1418" s="73"/>
      <c r="F1418" s="74" t="str">
        <f t="array" ref="F1418">XLOOKUP(B1418, MachineCategory!B:B, MachineCategory!A:A, "", 0, 1)
</f>
        <v>e176af8a-453f-41b1-9ddd-1e64e0f6cf1d</v>
      </c>
      <c r="G1418" s="74" t="str">
        <f t="array" ref="G1418">XLOOKUP(C1418, MachineCategory!B:B, MachineCategory!A:A, "", 0, 1)
</f>
        <v>f6ca47d1-716d-4efc-90c7-6590364beb0b</v>
      </c>
      <c r="H1418" s="6"/>
    </row>
    <row r="1419">
      <c r="A1419" s="73" t="s">
        <v>600</v>
      </c>
      <c r="B1419" s="73">
        <v>8119.0</v>
      </c>
      <c r="C1419" s="73">
        <v>8115.0</v>
      </c>
      <c r="D1419" s="73">
        <v>5.0</v>
      </c>
      <c r="E1419" s="73"/>
      <c r="F1419" s="74" t="str">
        <f t="array" ref="F1419">XLOOKUP(B1419, MachineCategory!B:B, MachineCategory!A:A, "", 0, 1)
</f>
        <v>e176af8a-453f-41b1-9ddd-1e64e0f6cf1d</v>
      </c>
      <c r="G1419" s="74" t="str">
        <f t="array" ref="G1419">XLOOKUP(C1419, MachineCategory!B:B, MachineCategory!A:A, "", 0, 1)
</f>
        <v>550fe141-f0d3-4146-9a03-ea306764179b</v>
      </c>
      <c r="H1419" s="6"/>
    </row>
    <row r="1420">
      <c r="A1420" s="73" t="s">
        <v>600</v>
      </c>
      <c r="B1420" s="73">
        <v>8119.0</v>
      </c>
      <c r="C1420" s="73">
        <v>8122.0</v>
      </c>
      <c r="D1420" s="73">
        <v>6.0</v>
      </c>
      <c r="E1420" s="73"/>
      <c r="F1420" s="74" t="str">
        <f t="array" ref="F1420">XLOOKUP(B1420, MachineCategory!B:B, MachineCategory!A:A, "", 0, 1)
</f>
        <v>e176af8a-453f-41b1-9ddd-1e64e0f6cf1d</v>
      </c>
      <c r="G1420" s="74" t="str">
        <f t="array" ref="G1420">XLOOKUP(C1420, MachineCategory!B:B, MachineCategory!A:A, "", 0, 1)
</f>
        <v>5a10cfda-38ce-4f84-9df4-0eb8f177187e</v>
      </c>
      <c r="H1420" s="6"/>
    </row>
    <row r="1421">
      <c r="A1421" s="73" t="s">
        <v>600</v>
      </c>
      <c r="B1421" s="73">
        <v>8119.0</v>
      </c>
      <c r="C1421" s="73">
        <v>8116.0</v>
      </c>
      <c r="D1421" s="73">
        <v>7.0</v>
      </c>
      <c r="E1421" s="73"/>
      <c r="F1421" s="74" t="str">
        <f t="array" ref="F1421">XLOOKUP(B1421, MachineCategory!B:B, MachineCategory!A:A, "", 0, 1)
</f>
        <v>e176af8a-453f-41b1-9ddd-1e64e0f6cf1d</v>
      </c>
      <c r="G1421" s="74" t="str">
        <f t="array" ref="G1421">XLOOKUP(C1421, MachineCategory!B:B, MachineCategory!A:A, "", 0, 1)
</f>
        <v>916f65c2-8091-487d-821d-7f0153985710</v>
      </c>
      <c r="H1421" s="6"/>
    </row>
    <row r="1422">
      <c r="A1422" s="73" t="s">
        <v>600</v>
      </c>
      <c r="B1422" s="73">
        <v>8119.0</v>
      </c>
      <c r="C1422" s="73">
        <v>8123.0</v>
      </c>
      <c r="D1422" s="73">
        <v>8.0</v>
      </c>
      <c r="E1422" s="73"/>
      <c r="F1422" s="74" t="str">
        <f t="array" ref="F1422">XLOOKUP(B1422, MachineCategory!B:B, MachineCategory!A:A, "", 0, 1)
</f>
        <v>e176af8a-453f-41b1-9ddd-1e64e0f6cf1d</v>
      </c>
      <c r="G1422" s="74" t="str">
        <f t="array" ref="G1422">XLOOKUP(C1422, MachineCategory!B:B, MachineCategory!A:A, "", 0, 1)
</f>
        <v>2528786d-2ca3-4bbe-931f-90ebb0f641c3</v>
      </c>
      <c r="H1422" s="6"/>
    </row>
    <row r="1423">
      <c r="A1423" s="73" t="s">
        <v>600</v>
      </c>
      <c r="B1423" s="73">
        <v>8119.0</v>
      </c>
      <c r="C1423" s="73">
        <v>8117.0</v>
      </c>
      <c r="D1423" s="73">
        <v>9.0</v>
      </c>
      <c r="E1423" s="73"/>
      <c r="F1423" s="74" t="str">
        <f t="array" ref="F1423">XLOOKUP(B1423, MachineCategory!B:B, MachineCategory!A:A, "", 0, 1)
</f>
        <v>e176af8a-453f-41b1-9ddd-1e64e0f6cf1d</v>
      </c>
      <c r="G1423" s="74" t="str">
        <f t="array" ref="G1423">XLOOKUP(C1423, MachineCategory!B:B, MachineCategory!A:A, "", 0, 1)
</f>
        <v>d5bc28e7-40a9-42ee-9622-58818a18020d</v>
      </c>
      <c r="H1423" s="6"/>
    </row>
    <row r="1424">
      <c r="A1424" s="73" t="s">
        <v>600</v>
      </c>
      <c r="B1424" s="73">
        <v>8119.0</v>
      </c>
      <c r="C1424" s="73">
        <v>8118.0</v>
      </c>
      <c r="D1424" s="73">
        <v>10.0</v>
      </c>
      <c r="E1424" s="73"/>
      <c r="F1424" s="74" t="str">
        <f t="array" ref="F1424">XLOOKUP(B1424, MachineCategory!B:B, MachineCategory!A:A, "", 0, 1)
</f>
        <v>e176af8a-453f-41b1-9ddd-1e64e0f6cf1d</v>
      </c>
      <c r="G1424" s="74" t="str">
        <f t="array" ref="G1424">XLOOKUP(C1424, MachineCategory!B:B, MachineCategory!A:A, "", 0, 1)
</f>
        <v>140185fa-2b64-497c-af1e-352bbfd9135a</v>
      </c>
      <c r="H1424" s="6"/>
    </row>
    <row r="1425">
      <c r="A1425" s="73" t="s">
        <v>600</v>
      </c>
      <c r="B1425" s="73">
        <v>8119.0</v>
      </c>
      <c r="C1425" s="73">
        <v>8107.0</v>
      </c>
      <c r="D1425" s="73">
        <v>11.0</v>
      </c>
      <c r="E1425" s="73"/>
      <c r="F1425" s="74" t="str">
        <f t="array" ref="F1425">XLOOKUP(B1425, MachineCategory!B:B, MachineCategory!A:A, "", 0, 1)
</f>
        <v>e176af8a-453f-41b1-9ddd-1e64e0f6cf1d</v>
      </c>
      <c r="G1425" s="74" t="str">
        <f t="array" ref="G1425">XLOOKUP(C1425, MachineCategory!B:B, MachineCategory!A:A, "", 0, 1)
</f>
        <v>ffb8b2f3-3cf8-4250-9150-cc90a1905e4e</v>
      </c>
      <c r="H1425" s="6"/>
    </row>
    <row r="1426">
      <c r="A1426" s="73" t="s">
        <v>600</v>
      </c>
      <c r="B1426" s="73">
        <v>8119.0</v>
      </c>
      <c r="C1426" s="73">
        <v>8108.0</v>
      </c>
      <c r="D1426" s="73">
        <v>12.0</v>
      </c>
      <c r="E1426" s="73"/>
      <c r="F1426" s="74" t="str">
        <f t="array" ref="F1426">XLOOKUP(B1426, MachineCategory!B:B, MachineCategory!A:A, "", 0, 1)
</f>
        <v>e176af8a-453f-41b1-9ddd-1e64e0f6cf1d</v>
      </c>
      <c r="G1426" s="74" t="str">
        <f t="array" ref="G1426">XLOOKUP(C1426, MachineCategory!B:B, MachineCategory!A:A, "", 0, 1)
</f>
        <v>9b3df8f1-3ff2-4a96-9fd7-2a15af9c3447</v>
      </c>
      <c r="H1426" s="6"/>
    </row>
    <row r="1427">
      <c r="A1427" s="73" t="s">
        <v>600</v>
      </c>
      <c r="B1427" s="73">
        <v>8119.0</v>
      </c>
      <c r="C1427" s="73">
        <v>8109.0</v>
      </c>
      <c r="D1427" s="73">
        <v>13.0</v>
      </c>
      <c r="E1427" s="73"/>
      <c r="F1427" s="74" t="str">
        <f t="array" ref="F1427">XLOOKUP(B1427, MachineCategory!B:B, MachineCategory!A:A, "", 0, 1)
</f>
        <v>e176af8a-453f-41b1-9ddd-1e64e0f6cf1d</v>
      </c>
      <c r="G1427" s="74" t="str">
        <f t="array" ref="G1427">XLOOKUP(C1427, MachineCategory!B:B, MachineCategory!A:A, "", 0, 1)
</f>
        <v>fef261c7-268e-4c60-91d1-add2fdf5167d</v>
      </c>
      <c r="H1427" s="6"/>
    </row>
    <row r="1428">
      <c r="A1428" s="73" t="s">
        <v>600</v>
      </c>
      <c r="B1428" s="73">
        <v>8119.0</v>
      </c>
      <c r="C1428" s="73">
        <v>8110.0</v>
      </c>
      <c r="D1428" s="73">
        <v>14.0</v>
      </c>
      <c r="E1428" s="73"/>
      <c r="F1428" s="74" t="str">
        <f t="array" ref="F1428">XLOOKUP(B1428, MachineCategory!B:B, MachineCategory!A:A, "", 0, 1)
</f>
        <v>e176af8a-453f-41b1-9ddd-1e64e0f6cf1d</v>
      </c>
      <c r="G1428" s="74" t="str">
        <f t="array" ref="G1428">XLOOKUP(C1428, MachineCategory!B:B, MachineCategory!A:A, "", 0, 1)
</f>
        <v>4abd084e-d156-4cb0-a902-f79dc6031e98</v>
      </c>
      <c r="H1428" s="6"/>
    </row>
    <row r="1429">
      <c r="A1429" s="73" t="s">
        <v>600</v>
      </c>
      <c r="B1429" s="73">
        <v>8119.0</v>
      </c>
      <c r="C1429" s="73">
        <v>8111.0</v>
      </c>
      <c r="D1429" s="73">
        <v>15.0</v>
      </c>
      <c r="E1429" s="73"/>
      <c r="F1429" s="74" t="str">
        <f t="array" ref="F1429">XLOOKUP(B1429, MachineCategory!B:B, MachineCategory!A:A, "", 0, 1)
</f>
        <v>e176af8a-453f-41b1-9ddd-1e64e0f6cf1d</v>
      </c>
      <c r="G1429" s="74" t="str">
        <f t="array" ref="G1429">XLOOKUP(C1429, MachineCategory!B:B, MachineCategory!A:A, "", 0, 1)
</f>
        <v>a2ff293b-117f-4794-b9af-fe7cefabcc7d</v>
      </c>
      <c r="H1429" s="6"/>
    </row>
    <row r="1430">
      <c r="A1430" s="73" t="s">
        <v>600</v>
      </c>
      <c r="B1430" s="73">
        <v>8119.0</v>
      </c>
      <c r="C1430" s="73">
        <v>8112.0</v>
      </c>
      <c r="D1430" s="73">
        <v>16.0</v>
      </c>
      <c r="E1430" s="73"/>
      <c r="F1430" s="74" t="str">
        <f t="array" ref="F1430">XLOOKUP(B1430, MachineCategory!B:B, MachineCategory!A:A, "", 0, 1)
</f>
        <v>e176af8a-453f-41b1-9ddd-1e64e0f6cf1d</v>
      </c>
      <c r="G1430" s="74" t="str">
        <f t="array" ref="G1430">XLOOKUP(C1430, MachineCategory!B:B, MachineCategory!A:A, "", 0, 1)
</f>
        <v>df8759e7-f23f-483f-b7e0-f7c835313421</v>
      </c>
      <c r="H1430" s="6"/>
    </row>
    <row r="1431">
      <c r="A1431" s="73" t="s">
        <v>600</v>
      </c>
      <c r="B1431" s="73">
        <v>8119.0</v>
      </c>
      <c r="C1431" s="73">
        <v>8701.0</v>
      </c>
      <c r="D1431" s="73">
        <v>17.0</v>
      </c>
      <c r="E1431" s="73"/>
      <c r="F1431" s="74" t="str">
        <f t="array" ref="F1431">XLOOKUP(B1431, MachineCategory!B:B, MachineCategory!A:A, "", 0, 1)
</f>
        <v>e176af8a-453f-41b1-9ddd-1e64e0f6cf1d</v>
      </c>
      <c r="G1431" s="74" t="str">
        <f t="array" ref="G1431">XLOOKUP(C1431, MachineCategory!B:B, MachineCategory!A:A, "", 0, 1)
</f>
        <v>e1812ffa-fade-4fb7-b2d7-345adc00dd8d</v>
      </c>
      <c r="H1431" s="6"/>
    </row>
    <row r="1432">
      <c r="A1432" s="73" t="s">
        <v>600</v>
      </c>
      <c r="B1432" s="73">
        <v>8119.0</v>
      </c>
      <c r="C1432" s="73">
        <v>8702.0</v>
      </c>
      <c r="D1432" s="73">
        <v>18.0</v>
      </c>
      <c r="E1432" s="73"/>
      <c r="F1432" s="74" t="str">
        <f t="array" ref="F1432">XLOOKUP(B1432, MachineCategory!B:B, MachineCategory!A:A, "", 0, 1)
</f>
        <v>e176af8a-453f-41b1-9ddd-1e64e0f6cf1d</v>
      </c>
      <c r="G1432" s="74" t="str">
        <f t="array" ref="G1432">XLOOKUP(C1432, MachineCategory!B:B, MachineCategory!A:A, "", 0, 1)
</f>
        <v>3b93403f-153f-4bc2-90af-c1638dbc2bc7</v>
      </c>
      <c r="H1432" s="6"/>
    </row>
    <row r="1433">
      <c r="A1433" s="73" t="s">
        <v>600</v>
      </c>
      <c r="B1433" s="73">
        <v>8119.0</v>
      </c>
      <c r="C1433" s="73">
        <v>8705.0</v>
      </c>
      <c r="D1433" s="73">
        <v>19.0</v>
      </c>
      <c r="E1433" s="73"/>
      <c r="F1433" s="74" t="str">
        <f t="array" ref="F1433">XLOOKUP(B1433, MachineCategory!B:B, MachineCategory!A:A, "", 0, 1)
</f>
        <v>e176af8a-453f-41b1-9ddd-1e64e0f6cf1d</v>
      </c>
      <c r="G1433" s="74" t="str">
        <f t="array" ref="G1433">XLOOKUP(C1433, MachineCategory!B:B, MachineCategory!A:A, "", 0, 1)
</f>
        <v>c954d68d-9d27-470c-bd62-785480397db4</v>
      </c>
      <c r="H1433" s="6"/>
    </row>
    <row r="1434">
      <c r="A1434" s="73" t="s">
        <v>600</v>
      </c>
      <c r="B1434" s="73">
        <v>8120.0</v>
      </c>
      <c r="C1434" s="73">
        <v>8121.0</v>
      </c>
      <c r="D1434" s="73">
        <v>1.0</v>
      </c>
      <c r="E1434" s="74" t="b">
        <v>1</v>
      </c>
      <c r="F1434" s="74" t="str">
        <f t="array" ref="F1434">XLOOKUP(B1434, MachineCategory!B:B, MachineCategory!A:A, "", 0, 1)
</f>
        <v>1c905a6d-47a6-48cc-b83e-6168bb1a56a5</v>
      </c>
      <c r="G1434" s="74" t="str">
        <f t="array" ref="G1434">XLOOKUP(C1434, MachineCategory!B:B, MachineCategory!A:A, "", 0, 1)
</f>
        <v>f6ca47d1-716d-4efc-90c7-6590364beb0b</v>
      </c>
      <c r="H1434" s="6"/>
    </row>
    <row r="1435">
      <c r="A1435" s="73" t="s">
        <v>600</v>
      </c>
      <c r="B1435" s="73">
        <v>8120.0</v>
      </c>
      <c r="C1435" s="73">
        <v>8119.0</v>
      </c>
      <c r="D1435" s="73">
        <v>2.0</v>
      </c>
      <c r="E1435" s="73"/>
      <c r="F1435" s="74" t="str">
        <f t="array" ref="F1435">XLOOKUP(B1435, MachineCategory!B:B, MachineCategory!A:A, "", 0, 1)
</f>
        <v>1c905a6d-47a6-48cc-b83e-6168bb1a56a5</v>
      </c>
      <c r="G1435" s="74" t="str">
        <f t="array" ref="G1435">XLOOKUP(C1435, MachineCategory!B:B, MachineCategory!A:A, "", 0, 1)
</f>
        <v>e176af8a-453f-41b1-9ddd-1e64e0f6cf1d</v>
      </c>
      <c r="H1435" s="6"/>
    </row>
    <row r="1436">
      <c r="A1436" s="73" t="s">
        <v>600</v>
      </c>
      <c r="B1436" s="73">
        <v>8120.0</v>
      </c>
      <c r="C1436" s="73">
        <v>8114.0</v>
      </c>
      <c r="D1436" s="73">
        <v>3.0</v>
      </c>
      <c r="E1436" s="73"/>
      <c r="F1436" s="74" t="str">
        <f t="array" ref="F1436">XLOOKUP(B1436, MachineCategory!B:B, MachineCategory!A:A, "", 0, 1)
</f>
        <v>1c905a6d-47a6-48cc-b83e-6168bb1a56a5</v>
      </c>
      <c r="G1436" s="74" t="str">
        <f t="array" ref="G1436">XLOOKUP(C1436, MachineCategory!B:B, MachineCategory!A:A, "", 0, 1)
</f>
        <v>8922ba7e-3630-4a1a-b53b-c66a0970f1e5</v>
      </c>
      <c r="H1436" s="6"/>
    </row>
    <row r="1437">
      <c r="A1437" s="73" t="s">
        <v>600</v>
      </c>
      <c r="B1437" s="73">
        <v>8120.0</v>
      </c>
      <c r="C1437" s="73">
        <v>8113.0</v>
      </c>
      <c r="D1437" s="73">
        <v>4.0</v>
      </c>
      <c r="E1437" s="73"/>
      <c r="F1437" s="74" t="str">
        <f t="array" ref="F1437">XLOOKUP(B1437, MachineCategory!B:B, MachineCategory!A:A, "", 0, 1)
</f>
        <v>1c905a6d-47a6-48cc-b83e-6168bb1a56a5</v>
      </c>
      <c r="G1437" s="74" t="str">
        <f t="array" ref="G1437">XLOOKUP(C1437, MachineCategory!B:B, MachineCategory!A:A, "", 0, 1)
</f>
        <v>644a6302-7a8b-412d-8c7b-da7b22e9b6f0</v>
      </c>
      <c r="H1437" s="6"/>
    </row>
    <row r="1438">
      <c r="A1438" s="73" t="s">
        <v>600</v>
      </c>
      <c r="B1438" s="73">
        <v>8120.0</v>
      </c>
      <c r="C1438" s="73">
        <v>8115.0</v>
      </c>
      <c r="D1438" s="73">
        <v>5.0</v>
      </c>
      <c r="E1438" s="73"/>
      <c r="F1438" s="74" t="str">
        <f t="array" ref="F1438">XLOOKUP(B1438, MachineCategory!B:B, MachineCategory!A:A, "", 0, 1)
</f>
        <v>1c905a6d-47a6-48cc-b83e-6168bb1a56a5</v>
      </c>
      <c r="G1438" s="74" t="str">
        <f t="array" ref="G1438">XLOOKUP(C1438, MachineCategory!B:B, MachineCategory!A:A, "", 0, 1)
</f>
        <v>550fe141-f0d3-4146-9a03-ea306764179b</v>
      </c>
      <c r="H1438" s="6"/>
    </row>
    <row r="1439">
      <c r="A1439" s="73" t="s">
        <v>600</v>
      </c>
      <c r="B1439" s="73">
        <v>8120.0</v>
      </c>
      <c r="C1439" s="73">
        <v>8122.0</v>
      </c>
      <c r="D1439" s="73">
        <v>6.0</v>
      </c>
      <c r="E1439" s="73"/>
      <c r="F1439" s="74" t="str">
        <f t="array" ref="F1439">XLOOKUP(B1439, MachineCategory!B:B, MachineCategory!A:A, "", 0, 1)
</f>
        <v>1c905a6d-47a6-48cc-b83e-6168bb1a56a5</v>
      </c>
      <c r="G1439" s="74" t="str">
        <f t="array" ref="G1439">XLOOKUP(C1439, MachineCategory!B:B, MachineCategory!A:A, "", 0, 1)
</f>
        <v>5a10cfda-38ce-4f84-9df4-0eb8f177187e</v>
      </c>
      <c r="H1439" s="6"/>
    </row>
    <row r="1440">
      <c r="A1440" s="73" t="s">
        <v>600</v>
      </c>
      <c r="B1440" s="73">
        <v>8120.0</v>
      </c>
      <c r="C1440" s="73">
        <v>8123.0</v>
      </c>
      <c r="D1440" s="73">
        <v>7.0</v>
      </c>
      <c r="E1440" s="73"/>
      <c r="F1440" s="74" t="str">
        <f t="array" ref="F1440">XLOOKUP(B1440, MachineCategory!B:B, MachineCategory!A:A, "", 0, 1)
</f>
        <v>1c905a6d-47a6-48cc-b83e-6168bb1a56a5</v>
      </c>
      <c r="G1440" s="74" t="str">
        <f t="array" ref="G1440">XLOOKUP(C1440, MachineCategory!B:B, MachineCategory!A:A, "", 0, 1)
</f>
        <v>2528786d-2ca3-4bbe-931f-90ebb0f641c3</v>
      </c>
      <c r="H1440" s="6"/>
    </row>
    <row r="1441">
      <c r="A1441" s="73" t="s">
        <v>600</v>
      </c>
      <c r="B1441" s="73">
        <v>8120.0</v>
      </c>
      <c r="C1441" s="73">
        <v>8116.0</v>
      </c>
      <c r="D1441" s="73">
        <v>8.0</v>
      </c>
      <c r="E1441" s="73"/>
      <c r="F1441" s="74" t="str">
        <f t="array" ref="F1441">XLOOKUP(B1441, MachineCategory!B:B, MachineCategory!A:A, "", 0, 1)
</f>
        <v>1c905a6d-47a6-48cc-b83e-6168bb1a56a5</v>
      </c>
      <c r="G1441" s="74" t="str">
        <f t="array" ref="G1441">XLOOKUP(C1441, MachineCategory!B:B, MachineCategory!A:A, "", 0, 1)
</f>
        <v>916f65c2-8091-487d-821d-7f0153985710</v>
      </c>
      <c r="H1441" s="6"/>
    </row>
    <row r="1442">
      <c r="A1442" s="73" t="s">
        <v>600</v>
      </c>
      <c r="B1442" s="73">
        <v>8120.0</v>
      </c>
      <c r="C1442" s="73">
        <v>8117.0</v>
      </c>
      <c r="D1442" s="73">
        <v>9.0</v>
      </c>
      <c r="E1442" s="73"/>
      <c r="F1442" s="74" t="str">
        <f t="array" ref="F1442">XLOOKUP(B1442, MachineCategory!B:B, MachineCategory!A:A, "", 0, 1)
</f>
        <v>1c905a6d-47a6-48cc-b83e-6168bb1a56a5</v>
      </c>
      <c r="G1442" s="74" t="str">
        <f t="array" ref="G1442">XLOOKUP(C1442, MachineCategory!B:B, MachineCategory!A:A, "", 0, 1)
</f>
        <v>d5bc28e7-40a9-42ee-9622-58818a18020d</v>
      </c>
      <c r="H1442" s="6"/>
    </row>
    <row r="1443">
      <c r="A1443" s="73" t="s">
        <v>600</v>
      </c>
      <c r="B1443" s="73">
        <v>8120.0</v>
      </c>
      <c r="C1443" s="73">
        <v>8118.0</v>
      </c>
      <c r="D1443" s="73">
        <v>10.0</v>
      </c>
      <c r="E1443" s="73"/>
      <c r="F1443" s="74" t="str">
        <f t="array" ref="F1443">XLOOKUP(B1443, MachineCategory!B:B, MachineCategory!A:A, "", 0, 1)
</f>
        <v>1c905a6d-47a6-48cc-b83e-6168bb1a56a5</v>
      </c>
      <c r="G1443" s="74" t="str">
        <f t="array" ref="G1443">XLOOKUP(C1443, MachineCategory!B:B, MachineCategory!A:A, "", 0, 1)
</f>
        <v>140185fa-2b64-497c-af1e-352bbfd9135a</v>
      </c>
      <c r="H1443" s="6"/>
    </row>
    <row r="1444">
      <c r="A1444" s="73" t="s">
        <v>600</v>
      </c>
      <c r="B1444" s="73">
        <v>8120.0</v>
      </c>
      <c r="C1444" s="73">
        <v>8108.0</v>
      </c>
      <c r="D1444" s="73">
        <v>11.0</v>
      </c>
      <c r="E1444" s="73"/>
      <c r="F1444" s="74" t="str">
        <f t="array" ref="F1444">XLOOKUP(B1444, MachineCategory!B:B, MachineCategory!A:A, "", 0, 1)
</f>
        <v>1c905a6d-47a6-48cc-b83e-6168bb1a56a5</v>
      </c>
      <c r="G1444" s="74" t="str">
        <f t="array" ref="G1444">XLOOKUP(C1444, MachineCategory!B:B, MachineCategory!A:A, "", 0, 1)
</f>
        <v>9b3df8f1-3ff2-4a96-9fd7-2a15af9c3447</v>
      </c>
      <c r="H1444" s="6"/>
    </row>
    <row r="1445">
      <c r="A1445" s="73" t="s">
        <v>600</v>
      </c>
      <c r="B1445" s="73">
        <v>8120.0</v>
      </c>
      <c r="C1445" s="73">
        <v>8107.0</v>
      </c>
      <c r="D1445" s="73">
        <v>12.0</v>
      </c>
      <c r="E1445" s="73"/>
      <c r="F1445" s="74" t="str">
        <f t="array" ref="F1445">XLOOKUP(B1445, MachineCategory!B:B, MachineCategory!A:A, "", 0, 1)
</f>
        <v>1c905a6d-47a6-48cc-b83e-6168bb1a56a5</v>
      </c>
      <c r="G1445" s="74" t="str">
        <f t="array" ref="G1445">XLOOKUP(C1445, MachineCategory!B:B, MachineCategory!A:A, "", 0, 1)
</f>
        <v>ffb8b2f3-3cf8-4250-9150-cc90a1905e4e</v>
      </c>
      <c r="H1445" s="6"/>
    </row>
    <row r="1446">
      <c r="A1446" s="73" t="s">
        <v>600</v>
      </c>
      <c r="B1446" s="73">
        <v>8120.0</v>
      </c>
      <c r="C1446" s="73">
        <v>8109.0</v>
      </c>
      <c r="D1446" s="73">
        <v>13.0</v>
      </c>
      <c r="E1446" s="73"/>
      <c r="F1446" s="74" t="str">
        <f t="array" ref="F1446">XLOOKUP(B1446, MachineCategory!B:B, MachineCategory!A:A, "", 0, 1)
</f>
        <v>1c905a6d-47a6-48cc-b83e-6168bb1a56a5</v>
      </c>
      <c r="G1446" s="74" t="str">
        <f t="array" ref="G1446">XLOOKUP(C1446, MachineCategory!B:B, MachineCategory!A:A, "", 0, 1)
</f>
        <v>fef261c7-268e-4c60-91d1-add2fdf5167d</v>
      </c>
      <c r="H1446" s="6"/>
    </row>
    <row r="1447">
      <c r="A1447" s="73" t="s">
        <v>600</v>
      </c>
      <c r="B1447" s="73">
        <v>8120.0</v>
      </c>
      <c r="C1447" s="73">
        <v>8110.0</v>
      </c>
      <c r="D1447" s="73">
        <v>14.0</v>
      </c>
      <c r="E1447" s="73"/>
      <c r="F1447" s="74" t="str">
        <f t="array" ref="F1447">XLOOKUP(B1447, MachineCategory!B:B, MachineCategory!A:A, "", 0, 1)
</f>
        <v>1c905a6d-47a6-48cc-b83e-6168bb1a56a5</v>
      </c>
      <c r="G1447" s="74" t="str">
        <f t="array" ref="G1447">XLOOKUP(C1447, MachineCategory!B:B, MachineCategory!A:A, "", 0, 1)
</f>
        <v>4abd084e-d156-4cb0-a902-f79dc6031e98</v>
      </c>
      <c r="H1447" s="6"/>
    </row>
    <row r="1448">
      <c r="A1448" s="73" t="s">
        <v>600</v>
      </c>
      <c r="B1448" s="73">
        <v>8120.0</v>
      </c>
      <c r="C1448" s="73">
        <v>8111.0</v>
      </c>
      <c r="D1448" s="73">
        <v>15.0</v>
      </c>
      <c r="E1448" s="73"/>
      <c r="F1448" s="74" t="str">
        <f t="array" ref="F1448">XLOOKUP(B1448, MachineCategory!B:B, MachineCategory!A:A, "", 0, 1)
</f>
        <v>1c905a6d-47a6-48cc-b83e-6168bb1a56a5</v>
      </c>
      <c r="G1448" s="74" t="str">
        <f t="array" ref="G1448">XLOOKUP(C1448, MachineCategory!B:B, MachineCategory!A:A, "", 0, 1)
</f>
        <v>a2ff293b-117f-4794-b9af-fe7cefabcc7d</v>
      </c>
      <c r="H1448" s="6"/>
    </row>
    <row r="1449">
      <c r="A1449" s="73" t="s">
        <v>600</v>
      </c>
      <c r="B1449" s="73">
        <v>8120.0</v>
      </c>
      <c r="C1449" s="73">
        <v>8112.0</v>
      </c>
      <c r="D1449" s="73">
        <v>16.0</v>
      </c>
      <c r="E1449" s="73"/>
      <c r="F1449" s="74" t="str">
        <f t="array" ref="F1449">XLOOKUP(B1449, MachineCategory!B:B, MachineCategory!A:A, "", 0, 1)
</f>
        <v>1c905a6d-47a6-48cc-b83e-6168bb1a56a5</v>
      </c>
      <c r="G1449" s="74" t="str">
        <f t="array" ref="G1449">XLOOKUP(C1449, MachineCategory!B:B, MachineCategory!A:A, "", 0, 1)
</f>
        <v>df8759e7-f23f-483f-b7e0-f7c835313421</v>
      </c>
      <c r="H1449" s="6"/>
    </row>
    <row r="1450">
      <c r="A1450" s="73" t="s">
        <v>600</v>
      </c>
      <c r="B1450" s="73">
        <v>8120.0</v>
      </c>
      <c r="C1450" s="73">
        <v>8701.0</v>
      </c>
      <c r="D1450" s="73">
        <v>17.0</v>
      </c>
      <c r="E1450" s="73"/>
      <c r="F1450" s="74" t="str">
        <f t="array" ref="F1450">XLOOKUP(B1450, MachineCategory!B:B, MachineCategory!A:A, "", 0, 1)
</f>
        <v>1c905a6d-47a6-48cc-b83e-6168bb1a56a5</v>
      </c>
      <c r="G1450" s="74" t="str">
        <f t="array" ref="G1450">XLOOKUP(C1450, MachineCategory!B:B, MachineCategory!A:A, "", 0, 1)
</f>
        <v>e1812ffa-fade-4fb7-b2d7-345adc00dd8d</v>
      </c>
      <c r="H1450" s="6"/>
    </row>
    <row r="1451">
      <c r="A1451" s="73" t="s">
        <v>600</v>
      </c>
      <c r="B1451" s="73">
        <v>8120.0</v>
      </c>
      <c r="C1451" s="73">
        <v>8705.0</v>
      </c>
      <c r="D1451" s="73">
        <v>19.0</v>
      </c>
      <c r="E1451" s="73"/>
      <c r="F1451" s="74" t="str">
        <f t="array" ref="F1451">XLOOKUP(B1451, MachineCategory!B:B, MachineCategory!A:A, "", 0, 1)
</f>
        <v>1c905a6d-47a6-48cc-b83e-6168bb1a56a5</v>
      </c>
      <c r="G1451" s="74" t="str">
        <f t="array" ref="G1451">XLOOKUP(C1451, MachineCategory!B:B, MachineCategory!A:A, "", 0, 1)
</f>
        <v>c954d68d-9d27-470c-bd62-785480397db4</v>
      </c>
      <c r="H1451" s="6"/>
    </row>
    <row r="1452">
      <c r="A1452" s="73" t="s">
        <v>600</v>
      </c>
      <c r="B1452" s="73">
        <v>8120.0</v>
      </c>
      <c r="C1452" s="73">
        <v>8702.0</v>
      </c>
      <c r="D1452" s="73">
        <v>18.0</v>
      </c>
      <c r="E1452" s="73"/>
      <c r="F1452" s="74" t="str">
        <f t="array" ref="F1452">XLOOKUP(B1452, MachineCategory!B:B, MachineCategory!A:A, "", 0, 1)
</f>
        <v>1c905a6d-47a6-48cc-b83e-6168bb1a56a5</v>
      </c>
      <c r="G1452" s="74" t="str">
        <f t="array" ref="G1452">XLOOKUP(C1452, MachineCategory!B:B, MachineCategory!A:A, "", 0, 1)
</f>
        <v>3b93403f-153f-4bc2-90af-c1638dbc2bc7</v>
      </c>
      <c r="H1452" s="6"/>
    </row>
    <row r="1453">
      <c r="A1453" s="73" t="s">
        <v>600</v>
      </c>
      <c r="B1453" s="73">
        <v>8121.0</v>
      </c>
      <c r="C1453" s="73">
        <v>8120.0</v>
      </c>
      <c r="D1453" s="73">
        <v>1.0</v>
      </c>
      <c r="E1453" s="74" t="b">
        <v>1</v>
      </c>
      <c r="F1453" s="74" t="str">
        <f t="array" ref="F1453">XLOOKUP(B1453, MachineCategory!B:B, MachineCategory!A:A, "", 0, 1)
</f>
        <v>f6ca47d1-716d-4efc-90c7-6590364beb0b</v>
      </c>
      <c r="G1453" s="74" t="str">
        <f t="array" ref="G1453">XLOOKUP(C1453, MachineCategory!B:B, MachineCategory!A:A, "", 0, 1)
</f>
        <v>1c905a6d-47a6-48cc-b83e-6168bb1a56a5</v>
      </c>
      <c r="H1453" s="6"/>
    </row>
    <row r="1454">
      <c r="A1454" s="73" t="s">
        <v>600</v>
      </c>
      <c r="B1454" s="73">
        <v>8121.0</v>
      </c>
      <c r="C1454" s="73">
        <v>8122.0</v>
      </c>
      <c r="D1454" s="73">
        <v>2.0</v>
      </c>
      <c r="E1454" s="73"/>
      <c r="F1454" s="74" t="str">
        <f t="array" ref="F1454">XLOOKUP(B1454, MachineCategory!B:B, MachineCategory!A:A, "", 0, 1)
</f>
        <v>f6ca47d1-716d-4efc-90c7-6590364beb0b</v>
      </c>
      <c r="G1454" s="74" t="str">
        <f t="array" ref="G1454">XLOOKUP(C1454, MachineCategory!B:B, MachineCategory!A:A, "", 0, 1)
</f>
        <v>5a10cfda-38ce-4f84-9df4-0eb8f177187e</v>
      </c>
      <c r="H1454" s="6"/>
    </row>
    <row r="1455">
      <c r="A1455" s="73" t="s">
        <v>600</v>
      </c>
      <c r="B1455" s="73">
        <v>8121.0</v>
      </c>
      <c r="C1455" s="73">
        <v>8115.0</v>
      </c>
      <c r="D1455" s="73">
        <v>3.0</v>
      </c>
      <c r="E1455" s="73"/>
      <c r="F1455" s="74" t="str">
        <f t="array" ref="F1455">XLOOKUP(B1455, MachineCategory!B:B, MachineCategory!A:A, "", 0, 1)
</f>
        <v>f6ca47d1-716d-4efc-90c7-6590364beb0b</v>
      </c>
      <c r="G1455" s="74" t="str">
        <f t="array" ref="G1455">XLOOKUP(C1455, MachineCategory!B:B, MachineCategory!A:A, "", 0, 1)
</f>
        <v>550fe141-f0d3-4146-9a03-ea306764179b</v>
      </c>
      <c r="H1455" s="6"/>
    </row>
    <row r="1456">
      <c r="A1456" s="73" t="s">
        <v>600</v>
      </c>
      <c r="B1456" s="73">
        <v>8121.0</v>
      </c>
      <c r="C1456" s="73">
        <v>8116.0</v>
      </c>
      <c r="D1456" s="73">
        <v>4.0</v>
      </c>
      <c r="E1456" s="73"/>
      <c r="F1456" s="74" t="str">
        <f t="array" ref="F1456">XLOOKUP(B1456, MachineCategory!B:B, MachineCategory!A:A, "", 0, 1)
</f>
        <v>f6ca47d1-716d-4efc-90c7-6590364beb0b</v>
      </c>
      <c r="G1456" s="74" t="str">
        <f t="array" ref="G1456">XLOOKUP(C1456, MachineCategory!B:B, MachineCategory!A:A, "", 0, 1)
</f>
        <v>916f65c2-8091-487d-821d-7f0153985710</v>
      </c>
      <c r="H1456" s="6"/>
    </row>
    <row r="1457">
      <c r="A1457" s="73" t="s">
        <v>600</v>
      </c>
      <c r="B1457" s="73">
        <v>8121.0</v>
      </c>
      <c r="C1457" s="73">
        <v>8114.0</v>
      </c>
      <c r="D1457" s="73">
        <v>5.0</v>
      </c>
      <c r="E1457" s="73"/>
      <c r="F1457" s="74" t="str">
        <f t="array" ref="F1457">XLOOKUP(B1457, MachineCategory!B:B, MachineCategory!A:A, "", 0, 1)
</f>
        <v>f6ca47d1-716d-4efc-90c7-6590364beb0b</v>
      </c>
      <c r="G1457" s="74" t="str">
        <f t="array" ref="G1457">XLOOKUP(C1457, MachineCategory!B:B, MachineCategory!A:A, "", 0, 1)
</f>
        <v>8922ba7e-3630-4a1a-b53b-c66a0970f1e5</v>
      </c>
      <c r="H1457" s="6"/>
    </row>
    <row r="1458">
      <c r="A1458" s="73" t="s">
        <v>600</v>
      </c>
      <c r="B1458" s="73">
        <v>8121.0</v>
      </c>
      <c r="C1458" s="73">
        <v>8123.0</v>
      </c>
      <c r="D1458" s="73">
        <v>6.0</v>
      </c>
      <c r="E1458" s="73"/>
      <c r="F1458" s="74" t="str">
        <f t="array" ref="F1458">XLOOKUP(B1458, MachineCategory!B:B, MachineCategory!A:A, "", 0, 1)
</f>
        <v>f6ca47d1-716d-4efc-90c7-6590364beb0b</v>
      </c>
      <c r="G1458" s="74" t="str">
        <f t="array" ref="G1458">XLOOKUP(C1458, MachineCategory!B:B, MachineCategory!A:A, "", 0, 1)
</f>
        <v>2528786d-2ca3-4bbe-931f-90ebb0f641c3</v>
      </c>
      <c r="H1458" s="6"/>
    </row>
    <row r="1459">
      <c r="A1459" s="73" t="s">
        <v>600</v>
      </c>
      <c r="B1459" s="73">
        <v>8121.0</v>
      </c>
      <c r="C1459" s="73">
        <v>8119.0</v>
      </c>
      <c r="D1459" s="73">
        <v>7.0</v>
      </c>
      <c r="E1459" s="73"/>
      <c r="F1459" s="74" t="str">
        <f t="array" ref="F1459">XLOOKUP(B1459, MachineCategory!B:B, MachineCategory!A:A, "", 0, 1)
</f>
        <v>f6ca47d1-716d-4efc-90c7-6590364beb0b</v>
      </c>
      <c r="G1459" s="74" t="str">
        <f t="array" ref="G1459">XLOOKUP(C1459, MachineCategory!B:B, MachineCategory!A:A, "", 0, 1)
</f>
        <v>e176af8a-453f-41b1-9ddd-1e64e0f6cf1d</v>
      </c>
      <c r="H1459" s="6"/>
    </row>
    <row r="1460">
      <c r="A1460" s="73" t="s">
        <v>600</v>
      </c>
      <c r="B1460" s="73">
        <v>8121.0</v>
      </c>
      <c r="C1460" s="73">
        <v>8113.0</v>
      </c>
      <c r="D1460" s="73">
        <v>8.0</v>
      </c>
      <c r="E1460" s="73"/>
      <c r="F1460" s="74" t="str">
        <f t="array" ref="F1460">XLOOKUP(B1460, MachineCategory!B:B, MachineCategory!A:A, "", 0, 1)
</f>
        <v>f6ca47d1-716d-4efc-90c7-6590364beb0b</v>
      </c>
      <c r="G1460" s="74" t="str">
        <f t="array" ref="G1460">XLOOKUP(C1460, MachineCategory!B:B, MachineCategory!A:A, "", 0, 1)
</f>
        <v>644a6302-7a8b-412d-8c7b-da7b22e9b6f0</v>
      </c>
      <c r="H1460" s="6"/>
    </row>
    <row r="1461">
      <c r="A1461" s="73" t="s">
        <v>600</v>
      </c>
      <c r="B1461" s="73">
        <v>8121.0</v>
      </c>
      <c r="C1461" s="73">
        <v>8117.0</v>
      </c>
      <c r="D1461" s="73">
        <v>9.0</v>
      </c>
      <c r="E1461" s="73"/>
      <c r="F1461" s="74" t="str">
        <f t="array" ref="F1461">XLOOKUP(B1461, MachineCategory!B:B, MachineCategory!A:A, "", 0, 1)
</f>
        <v>f6ca47d1-716d-4efc-90c7-6590364beb0b</v>
      </c>
      <c r="G1461" s="74" t="str">
        <f t="array" ref="G1461">XLOOKUP(C1461, MachineCategory!B:B, MachineCategory!A:A, "", 0, 1)
</f>
        <v>d5bc28e7-40a9-42ee-9622-58818a18020d</v>
      </c>
      <c r="H1461" s="6"/>
    </row>
    <row r="1462">
      <c r="A1462" s="73" t="s">
        <v>600</v>
      </c>
      <c r="B1462" s="73">
        <v>8121.0</v>
      </c>
      <c r="C1462" s="73">
        <v>8118.0</v>
      </c>
      <c r="D1462" s="73">
        <v>10.0</v>
      </c>
      <c r="E1462" s="73"/>
      <c r="F1462" s="74" t="str">
        <f t="array" ref="F1462">XLOOKUP(B1462, MachineCategory!B:B, MachineCategory!A:A, "", 0, 1)
</f>
        <v>f6ca47d1-716d-4efc-90c7-6590364beb0b</v>
      </c>
      <c r="G1462" s="74" t="str">
        <f t="array" ref="G1462">XLOOKUP(C1462, MachineCategory!B:B, MachineCategory!A:A, "", 0, 1)
</f>
        <v>140185fa-2b64-497c-af1e-352bbfd9135a</v>
      </c>
      <c r="H1462" s="6"/>
    </row>
    <row r="1463">
      <c r="A1463" s="73" t="s">
        <v>600</v>
      </c>
      <c r="B1463" s="73">
        <v>8121.0</v>
      </c>
      <c r="C1463" s="73">
        <v>8109.0</v>
      </c>
      <c r="D1463" s="73">
        <v>11.0</v>
      </c>
      <c r="E1463" s="73"/>
      <c r="F1463" s="74" t="str">
        <f t="array" ref="F1463">XLOOKUP(B1463, MachineCategory!B:B, MachineCategory!A:A, "", 0, 1)
</f>
        <v>f6ca47d1-716d-4efc-90c7-6590364beb0b</v>
      </c>
      <c r="G1463" s="74" t="str">
        <f t="array" ref="G1463">XLOOKUP(C1463, MachineCategory!B:B, MachineCategory!A:A, "", 0, 1)
</f>
        <v>fef261c7-268e-4c60-91d1-add2fdf5167d</v>
      </c>
      <c r="H1463" s="6"/>
    </row>
    <row r="1464">
      <c r="A1464" s="73" t="s">
        <v>600</v>
      </c>
      <c r="B1464" s="73">
        <v>8121.0</v>
      </c>
      <c r="C1464" s="73">
        <v>8108.0</v>
      </c>
      <c r="D1464" s="73">
        <v>12.0</v>
      </c>
      <c r="E1464" s="73"/>
      <c r="F1464" s="74" t="str">
        <f t="array" ref="F1464">XLOOKUP(B1464, MachineCategory!B:B, MachineCategory!A:A, "", 0, 1)
</f>
        <v>f6ca47d1-716d-4efc-90c7-6590364beb0b</v>
      </c>
      <c r="G1464" s="74" t="str">
        <f t="array" ref="G1464">XLOOKUP(C1464, MachineCategory!B:B, MachineCategory!A:A, "", 0, 1)
</f>
        <v>9b3df8f1-3ff2-4a96-9fd7-2a15af9c3447</v>
      </c>
      <c r="H1464" s="6"/>
    </row>
    <row r="1465">
      <c r="A1465" s="73" t="s">
        <v>600</v>
      </c>
      <c r="B1465" s="73">
        <v>8121.0</v>
      </c>
      <c r="C1465" s="73">
        <v>8110.0</v>
      </c>
      <c r="D1465" s="73">
        <v>13.0</v>
      </c>
      <c r="E1465" s="73"/>
      <c r="F1465" s="74" t="str">
        <f t="array" ref="F1465">XLOOKUP(B1465, MachineCategory!B:B, MachineCategory!A:A, "", 0, 1)
</f>
        <v>f6ca47d1-716d-4efc-90c7-6590364beb0b</v>
      </c>
      <c r="G1465" s="74" t="str">
        <f t="array" ref="G1465">XLOOKUP(C1465, MachineCategory!B:B, MachineCategory!A:A, "", 0, 1)
</f>
        <v>4abd084e-d156-4cb0-a902-f79dc6031e98</v>
      </c>
      <c r="H1465" s="6"/>
    </row>
    <row r="1466">
      <c r="A1466" s="73" t="s">
        <v>600</v>
      </c>
      <c r="B1466" s="73">
        <v>8121.0</v>
      </c>
      <c r="C1466" s="73">
        <v>8111.0</v>
      </c>
      <c r="D1466" s="73">
        <v>14.0</v>
      </c>
      <c r="E1466" s="73"/>
      <c r="F1466" s="74" t="str">
        <f t="array" ref="F1466">XLOOKUP(B1466, MachineCategory!B:B, MachineCategory!A:A, "", 0, 1)
</f>
        <v>f6ca47d1-716d-4efc-90c7-6590364beb0b</v>
      </c>
      <c r="G1466" s="74" t="str">
        <f t="array" ref="G1466">XLOOKUP(C1466, MachineCategory!B:B, MachineCategory!A:A, "", 0, 1)
</f>
        <v>a2ff293b-117f-4794-b9af-fe7cefabcc7d</v>
      </c>
      <c r="H1466" s="6"/>
    </row>
    <row r="1467">
      <c r="A1467" s="73" t="s">
        <v>600</v>
      </c>
      <c r="B1467" s="73">
        <v>8121.0</v>
      </c>
      <c r="C1467" s="73">
        <v>8107.0</v>
      </c>
      <c r="D1467" s="73">
        <v>15.0</v>
      </c>
      <c r="E1467" s="73"/>
      <c r="F1467" s="74" t="str">
        <f t="array" ref="F1467">XLOOKUP(B1467, MachineCategory!B:B, MachineCategory!A:A, "", 0, 1)
</f>
        <v>f6ca47d1-716d-4efc-90c7-6590364beb0b</v>
      </c>
      <c r="G1467" s="74" t="str">
        <f t="array" ref="G1467">XLOOKUP(C1467, MachineCategory!B:B, MachineCategory!A:A, "", 0, 1)
</f>
        <v>ffb8b2f3-3cf8-4250-9150-cc90a1905e4e</v>
      </c>
      <c r="H1467" s="6"/>
    </row>
    <row r="1468">
      <c r="A1468" s="73" t="s">
        <v>600</v>
      </c>
      <c r="B1468" s="73">
        <v>8121.0</v>
      </c>
      <c r="C1468" s="73">
        <v>8112.0</v>
      </c>
      <c r="D1468" s="73">
        <v>16.0</v>
      </c>
      <c r="E1468" s="73"/>
      <c r="F1468" s="74" t="str">
        <f t="array" ref="F1468">XLOOKUP(B1468, MachineCategory!B:B, MachineCategory!A:A, "", 0, 1)
</f>
        <v>f6ca47d1-716d-4efc-90c7-6590364beb0b</v>
      </c>
      <c r="G1468" s="74" t="str">
        <f t="array" ref="G1468">XLOOKUP(C1468, MachineCategory!B:B, MachineCategory!A:A, "", 0, 1)
</f>
        <v>df8759e7-f23f-483f-b7e0-f7c835313421</v>
      </c>
      <c r="H1468" s="6"/>
    </row>
    <row r="1469">
      <c r="A1469" s="73" t="s">
        <v>600</v>
      </c>
      <c r="B1469" s="73">
        <v>8121.0</v>
      </c>
      <c r="C1469" s="73">
        <v>8701.0</v>
      </c>
      <c r="D1469" s="73">
        <v>17.0</v>
      </c>
      <c r="E1469" s="73"/>
      <c r="F1469" s="74" t="str">
        <f t="array" ref="F1469">XLOOKUP(B1469, MachineCategory!B:B, MachineCategory!A:A, "", 0, 1)
</f>
        <v>f6ca47d1-716d-4efc-90c7-6590364beb0b</v>
      </c>
      <c r="G1469" s="74" t="str">
        <f t="array" ref="G1469">XLOOKUP(C1469, MachineCategory!B:B, MachineCategory!A:A, "", 0, 1)
</f>
        <v>e1812ffa-fade-4fb7-b2d7-345adc00dd8d</v>
      </c>
      <c r="H1469" s="6"/>
    </row>
    <row r="1470">
      <c r="A1470" s="73" t="s">
        <v>600</v>
      </c>
      <c r="B1470" s="73">
        <v>8121.0</v>
      </c>
      <c r="C1470" s="73">
        <v>8705.0</v>
      </c>
      <c r="D1470" s="73">
        <v>19.0</v>
      </c>
      <c r="E1470" s="73"/>
      <c r="F1470" s="74" t="str">
        <f t="array" ref="F1470">XLOOKUP(B1470, MachineCategory!B:B, MachineCategory!A:A, "", 0, 1)
</f>
        <v>f6ca47d1-716d-4efc-90c7-6590364beb0b</v>
      </c>
      <c r="G1470" s="74" t="str">
        <f t="array" ref="G1470">XLOOKUP(C1470, MachineCategory!B:B, MachineCategory!A:A, "", 0, 1)
</f>
        <v>c954d68d-9d27-470c-bd62-785480397db4</v>
      </c>
      <c r="H1470" s="6"/>
    </row>
    <row r="1471">
      <c r="A1471" s="73" t="s">
        <v>600</v>
      </c>
      <c r="B1471" s="73">
        <v>8121.0</v>
      </c>
      <c r="C1471" s="73">
        <v>8702.0</v>
      </c>
      <c r="D1471" s="73">
        <v>18.0</v>
      </c>
      <c r="E1471" s="73"/>
      <c r="F1471" s="74" t="str">
        <f t="array" ref="F1471">XLOOKUP(B1471, MachineCategory!B:B, MachineCategory!A:A, "", 0, 1)
</f>
        <v>f6ca47d1-716d-4efc-90c7-6590364beb0b</v>
      </c>
      <c r="G1471" s="74" t="str">
        <f t="array" ref="G1471">XLOOKUP(C1471, MachineCategory!B:B, MachineCategory!A:A, "", 0, 1)
</f>
        <v>3b93403f-153f-4bc2-90af-c1638dbc2bc7</v>
      </c>
      <c r="H1471" s="6"/>
    </row>
    <row r="1472">
      <c r="A1472" s="73" t="s">
        <v>600</v>
      </c>
      <c r="B1472" s="73">
        <v>8122.0</v>
      </c>
      <c r="C1472" s="73">
        <v>8123.0</v>
      </c>
      <c r="D1472" s="73">
        <v>1.0</v>
      </c>
      <c r="E1472" s="74" t="b">
        <v>1</v>
      </c>
      <c r="F1472" s="74" t="str">
        <f t="array" ref="F1472">XLOOKUP(B1472, MachineCategory!B:B, MachineCategory!A:A, "", 0, 1)
</f>
        <v>5a10cfda-38ce-4f84-9df4-0eb8f177187e</v>
      </c>
      <c r="G1472" s="74" t="str">
        <f t="array" ref="G1472">XLOOKUP(C1472, MachineCategory!B:B, MachineCategory!A:A, "", 0, 1)
</f>
        <v>2528786d-2ca3-4bbe-931f-90ebb0f641c3</v>
      </c>
      <c r="H1472" s="6"/>
    </row>
    <row r="1473">
      <c r="A1473" s="73" t="s">
        <v>600</v>
      </c>
      <c r="B1473" s="73">
        <v>8122.0</v>
      </c>
      <c r="C1473" s="73">
        <v>8121.0</v>
      </c>
      <c r="D1473" s="73">
        <v>2.0</v>
      </c>
      <c r="E1473" s="73"/>
      <c r="F1473" s="74" t="str">
        <f t="array" ref="F1473">XLOOKUP(B1473, MachineCategory!B:B, MachineCategory!A:A, "", 0, 1)
</f>
        <v>5a10cfda-38ce-4f84-9df4-0eb8f177187e</v>
      </c>
      <c r="G1473" s="74" t="str">
        <f t="array" ref="G1473">XLOOKUP(C1473, MachineCategory!B:B, MachineCategory!A:A, "", 0, 1)
</f>
        <v>f6ca47d1-716d-4efc-90c7-6590364beb0b</v>
      </c>
      <c r="H1473" s="6"/>
    </row>
    <row r="1474">
      <c r="A1474" s="73" t="s">
        <v>600</v>
      </c>
      <c r="B1474" s="73">
        <v>8122.0</v>
      </c>
      <c r="C1474" s="73">
        <v>8116.0</v>
      </c>
      <c r="D1474" s="73">
        <v>3.0</v>
      </c>
      <c r="E1474" s="73"/>
      <c r="F1474" s="74" t="str">
        <f t="array" ref="F1474">XLOOKUP(B1474, MachineCategory!B:B, MachineCategory!A:A, "", 0, 1)
</f>
        <v>5a10cfda-38ce-4f84-9df4-0eb8f177187e</v>
      </c>
      <c r="G1474" s="74" t="str">
        <f t="array" ref="G1474">XLOOKUP(C1474, MachineCategory!B:B, MachineCategory!A:A, "", 0, 1)
</f>
        <v>916f65c2-8091-487d-821d-7f0153985710</v>
      </c>
      <c r="H1474" s="6"/>
    </row>
    <row r="1475">
      <c r="A1475" s="73" t="s">
        <v>600</v>
      </c>
      <c r="B1475" s="73">
        <v>8122.0</v>
      </c>
      <c r="C1475" s="73">
        <v>8117.0</v>
      </c>
      <c r="D1475" s="73">
        <v>4.0</v>
      </c>
      <c r="E1475" s="73"/>
      <c r="F1475" s="74" t="str">
        <f t="array" ref="F1475">XLOOKUP(B1475, MachineCategory!B:B, MachineCategory!A:A, "", 0, 1)
</f>
        <v>5a10cfda-38ce-4f84-9df4-0eb8f177187e</v>
      </c>
      <c r="G1475" s="74" t="str">
        <f t="array" ref="G1475">XLOOKUP(C1475, MachineCategory!B:B, MachineCategory!A:A, "", 0, 1)
</f>
        <v>d5bc28e7-40a9-42ee-9622-58818a18020d</v>
      </c>
      <c r="H1475" s="6"/>
    </row>
    <row r="1476">
      <c r="A1476" s="73" t="s">
        <v>600</v>
      </c>
      <c r="B1476" s="73">
        <v>8122.0</v>
      </c>
      <c r="C1476" s="73">
        <v>8115.0</v>
      </c>
      <c r="D1476" s="73">
        <v>5.0</v>
      </c>
      <c r="E1476" s="73"/>
      <c r="F1476" s="74" t="str">
        <f t="array" ref="F1476">XLOOKUP(B1476, MachineCategory!B:B, MachineCategory!A:A, "", 0, 1)
</f>
        <v>5a10cfda-38ce-4f84-9df4-0eb8f177187e</v>
      </c>
      <c r="G1476" s="74" t="str">
        <f t="array" ref="G1476">XLOOKUP(C1476, MachineCategory!B:B, MachineCategory!A:A, "", 0, 1)
</f>
        <v>550fe141-f0d3-4146-9a03-ea306764179b</v>
      </c>
      <c r="H1476" s="6"/>
    </row>
    <row r="1477">
      <c r="A1477" s="73" t="s">
        <v>600</v>
      </c>
      <c r="B1477" s="73">
        <v>8122.0</v>
      </c>
      <c r="C1477" s="73">
        <v>8120.0</v>
      </c>
      <c r="D1477" s="73">
        <v>6.0</v>
      </c>
      <c r="E1477" s="73"/>
      <c r="F1477" s="74" t="str">
        <f t="array" ref="F1477">XLOOKUP(B1477, MachineCategory!B:B, MachineCategory!A:A, "", 0, 1)
</f>
        <v>5a10cfda-38ce-4f84-9df4-0eb8f177187e</v>
      </c>
      <c r="G1477" s="74" t="str">
        <f t="array" ref="G1477">XLOOKUP(C1477, MachineCategory!B:B, MachineCategory!A:A, "", 0, 1)
</f>
        <v>1c905a6d-47a6-48cc-b83e-6168bb1a56a5</v>
      </c>
      <c r="H1477" s="6"/>
    </row>
    <row r="1478">
      <c r="A1478" s="73" t="s">
        <v>600</v>
      </c>
      <c r="B1478" s="73">
        <v>8122.0</v>
      </c>
      <c r="C1478" s="73">
        <v>8114.0</v>
      </c>
      <c r="D1478" s="73">
        <v>7.0</v>
      </c>
      <c r="E1478" s="73"/>
      <c r="F1478" s="74" t="str">
        <f t="array" ref="F1478">XLOOKUP(B1478, MachineCategory!B:B, MachineCategory!A:A, "", 0, 1)
</f>
        <v>5a10cfda-38ce-4f84-9df4-0eb8f177187e</v>
      </c>
      <c r="G1478" s="74" t="str">
        <f t="array" ref="G1478">XLOOKUP(C1478, MachineCategory!B:B, MachineCategory!A:A, "", 0, 1)
</f>
        <v>8922ba7e-3630-4a1a-b53b-c66a0970f1e5</v>
      </c>
      <c r="H1478" s="6"/>
    </row>
    <row r="1479">
      <c r="A1479" s="73" t="s">
        <v>600</v>
      </c>
      <c r="B1479" s="73">
        <v>8122.0</v>
      </c>
      <c r="C1479" s="73">
        <v>8113.0</v>
      </c>
      <c r="D1479" s="73">
        <v>8.0</v>
      </c>
      <c r="E1479" s="73"/>
      <c r="F1479" s="74" t="str">
        <f t="array" ref="F1479">XLOOKUP(B1479, MachineCategory!B:B, MachineCategory!A:A, "", 0, 1)
</f>
        <v>5a10cfda-38ce-4f84-9df4-0eb8f177187e</v>
      </c>
      <c r="G1479" s="74" t="str">
        <f t="array" ref="G1479">XLOOKUP(C1479, MachineCategory!B:B, MachineCategory!A:A, "", 0, 1)
</f>
        <v>644a6302-7a8b-412d-8c7b-da7b22e9b6f0</v>
      </c>
      <c r="H1479" s="6"/>
    </row>
    <row r="1480">
      <c r="A1480" s="73" t="s">
        <v>600</v>
      </c>
      <c r="B1480" s="73">
        <v>8122.0</v>
      </c>
      <c r="C1480" s="73">
        <v>8119.0</v>
      </c>
      <c r="D1480" s="73">
        <v>9.0</v>
      </c>
      <c r="E1480" s="73"/>
      <c r="F1480" s="74" t="str">
        <f t="array" ref="F1480">XLOOKUP(B1480, MachineCategory!B:B, MachineCategory!A:A, "", 0, 1)
</f>
        <v>5a10cfda-38ce-4f84-9df4-0eb8f177187e</v>
      </c>
      <c r="G1480" s="74" t="str">
        <f t="array" ref="G1480">XLOOKUP(C1480, MachineCategory!B:B, MachineCategory!A:A, "", 0, 1)
</f>
        <v>e176af8a-453f-41b1-9ddd-1e64e0f6cf1d</v>
      </c>
      <c r="H1480" s="6"/>
    </row>
    <row r="1481">
      <c r="A1481" s="73" t="s">
        <v>600</v>
      </c>
      <c r="B1481" s="73">
        <v>8122.0</v>
      </c>
      <c r="C1481" s="73">
        <v>8118.0</v>
      </c>
      <c r="D1481" s="73">
        <v>10.0</v>
      </c>
      <c r="E1481" s="73"/>
      <c r="F1481" s="74" t="str">
        <f t="array" ref="F1481">XLOOKUP(B1481, MachineCategory!B:B, MachineCategory!A:A, "", 0, 1)
</f>
        <v>5a10cfda-38ce-4f84-9df4-0eb8f177187e</v>
      </c>
      <c r="G1481" s="74" t="str">
        <f t="array" ref="G1481">XLOOKUP(C1481, MachineCategory!B:B, MachineCategory!A:A, "", 0, 1)
</f>
        <v>140185fa-2b64-497c-af1e-352bbfd9135a</v>
      </c>
      <c r="H1481" s="6"/>
    </row>
    <row r="1482">
      <c r="A1482" s="73" t="s">
        <v>600</v>
      </c>
      <c r="B1482" s="73">
        <v>8122.0</v>
      </c>
      <c r="C1482" s="73">
        <v>8110.0</v>
      </c>
      <c r="D1482" s="73">
        <v>11.0</v>
      </c>
      <c r="E1482" s="73"/>
      <c r="F1482" s="74" t="str">
        <f t="array" ref="F1482">XLOOKUP(B1482, MachineCategory!B:B, MachineCategory!A:A, "", 0, 1)
</f>
        <v>5a10cfda-38ce-4f84-9df4-0eb8f177187e</v>
      </c>
      <c r="G1482" s="74" t="str">
        <f t="array" ref="G1482">XLOOKUP(C1482, MachineCategory!B:B, MachineCategory!A:A, "", 0, 1)
</f>
        <v>4abd084e-d156-4cb0-a902-f79dc6031e98</v>
      </c>
      <c r="H1482" s="6"/>
    </row>
    <row r="1483">
      <c r="A1483" s="73" t="s">
        <v>600</v>
      </c>
      <c r="B1483" s="73">
        <v>8122.0</v>
      </c>
      <c r="C1483" s="73">
        <v>8111.0</v>
      </c>
      <c r="D1483" s="73">
        <v>12.0</v>
      </c>
      <c r="E1483" s="73"/>
      <c r="F1483" s="74" t="str">
        <f t="array" ref="F1483">XLOOKUP(B1483, MachineCategory!B:B, MachineCategory!A:A, "", 0, 1)
</f>
        <v>5a10cfda-38ce-4f84-9df4-0eb8f177187e</v>
      </c>
      <c r="G1483" s="74" t="str">
        <f t="array" ref="G1483">XLOOKUP(C1483, MachineCategory!B:B, MachineCategory!A:A, "", 0, 1)
</f>
        <v>a2ff293b-117f-4794-b9af-fe7cefabcc7d</v>
      </c>
      <c r="H1483" s="6"/>
    </row>
    <row r="1484">
      <c r="A1484" s="73" t="s">
        <v>600</v>
      </c>
      <c r="B1484" s="73">
        <v>8122.0</v>
      </c>
      <c r="C1484" s="73">
        <v>8109.0</v>
      </c>
      <c r="D1484" s="73">
        <v>13.0</v>
      </c>
      <c r="E1484" s="73"/>
      <c r="F1484" s="74" t="str">
        <f t="array" ref="F1484">XLOOKUP(B1484, MachineCategory!B:B, MachineCategory!A:A, "", 0, 1)
</f>
        <v>5a10cfda-38ce-4f84-9df4-0eb8f177187e</v>
      </c>
      <c r="G1484" s="74" t="str">
        <f t="array" ref="G1484">XLOOKUP(C1484, MachineCategory!B:B, MachineCategory!A:A, "", 0, 1)
</f>
        <v>fef261c7-268e-4c60-91d1-add2fdf5167d</v>
      </c>
      <c r="H1484" s="6"/>
    </row>
    <row r="1485">
      <c r="A1485" s="73" t="s">
        <v>600</v>
      </c>
      <c r="B1485" s="73">
        <v>8122.0</v>
      </c>
      <c r="C1485" s="73">
        <v>8108.0</v>
      </c>
      <c r="D1485" s="73">
        <v>14.0</v>
      </c>
      <c r="E1485" s="73"/>
      <c r="F1485" s="74" t="str">
        <f t="array" ref="F1485">XLOOKUP(B1485, MachineCategory!B:B, MachineCategory!A:A, "", 0, 1)
</f>
        <v>5a10cfda-38ce-4f84-9df4-0eb8f177187e</v>
      </c>
      <c r="G1485" s="74" t="str">
        <f t="array" ref="G1485">XLOOKUP(C1485, MachineCategory!B:B, MachineCategory!A:A, "", 0, 1)
</f>
        <v>9b3df8f1-3ff2-4a96-9fd7-2a15af9c3447</v>
      </c>
      <c r="H1485" s="6"/>
    </row>
    <row r="1486">
      <c r="A1486" s="73" t="s">
        <v>600</v>
      </c>
      <c r="B1486" s="73">
        <v>8122.0</v>
      </c>
      <c r="C1486" s="73">
        <v>8112.0</v>
      </c>
      <c r="D1486" s="73">
        <v>15.0</v>
      </c>
      <c r="E1486" s="73"/>
      <c r="F1486" s="74" t="str">
        <f t="array" ref="F1486">XLOOKUP(B1486, MachineCategory!B:B, MachineCategory!A:A, "", 0, 1)
</f>
        <v>5a10cfda-38ce-4f84-9df4-0eb8f177187e</v>
      </c>
      <c r="G1486" s="74" t="str">
        <f t="array" ref="G1486">XLOOKUP(C1486, MachineCategory!B:B, MachineCategory!A:A, "", 0, 1)
</f>
        <v>df8759e7-f23f-483f-b7e0-f7c835313421</v>
      </c>
      <c r="H1486" s="6"/>
    </row>
    <row r="1487">
      <c r="A1487" s="73" t="s">
        <v>600</v>
      </c>
      <c r="B1487" s="73">
        <v>8122.0</v>
      </c>
      <c r="C1487" s="73">
        <v>8107.0</v>
      </c>
      <c r="D1487" s="73">
        <v>16.0</v>
      </c>
      <c r="E1487" s="73"/>
      <c r="F1487" s="74" t="str">
        <f t="array" ref="F1487">XLOOKUP(B1487, MachineCategory!B:B, MachineCategory!A:A, "", 0, 1)
</f>
        <v>5a10cfda-38ce-4f84-9df4-0eb8f177187e</v>
      </c>
      <c r="G1487" s="74" t="str">
        <f t="array" ref="G1487">XLOOKUP(C1487, MachineCategory!B:B, MachineCategory!A:A, "", 0, 1)
</f>
        <v>ffb8b2f3-3cf8-4250-9150-cc90a1905e4e</v>
      </c>
      <c r="H1487" s="6"/>
    </row>
    <row r="1488">
      <c r="A1488" s="73" t="s">
        <v>600</v>
      </c>
      <c r="B1488" s="73">
        <v>8122.0</v>
      </c>
      <c r="C1488" s="73">
        <v>8701.0</v>
      </c>
      <c r="D1488" s="73">
        <v>17.0</v>
      </c>
      <c r="E1488" s="73"/>
      <c r="F1488" s="74" t="str">
        <f t="array" ref="F1488">XLOOKUP(B1488, MachineCategory!B:B, MachineCategory!A:A, "", 0, 1)
</f>
        <v>5a10cfda-38ce-4f84-9df4-0eb8f177187e</v>
      </c>
      <c r="G1488" s="74" t="str">
        <f t="array" ref="G1488">XLOOKUP(C1488, MachineCategory!B:B, MachineCategory!A:A, "", 0, 1)
</f>
        <v>e1812ffa-fade-4fb7-b2d7-345adc00dd8d</v>
      </c>
      <c r="H1488" s="6"/>
    </row>
    <row r="1489">
      <c r="A1489" s="73" t="s">
        <v>600</v>
      </c>
      <c r="B1489" s="73">
        <v>8122.0</v>
      </c>
      <c r="C1489" s="73">
        <v>8705.0</v>
      </c>
      <c r="D1489" s="73">
        <v>19.0</v>
      </c>
      <c r="E1489" s="73"/>
      <c r="F1489" s="74" t="str">
        <f t="array" ref="F1489">XLOOKUP(B1489, MachineCategory!B:B, MachineCategory!A:A, "", 0, 1)
</f>
        <v>5a10cfda-38ce-4f84-9df4-0eb8f177187e</v>
      </c>
      <c r="G1489" s="74" t="str">
        <f t="array" ref="G1489">XLOOKUP(C1489, MachineCategory!B:B, MachineCategory!A:A, "", 0, 1)
</f>
        <v>c954d68d-9d27-470c-bd62-785480397db4</v>
      </c>
      <c r="H1489" s="6"/>
    </row>
    <row r="1490">
      <c r="A1490" s="73" t="s">
        <v>600</v>
      </c>
      <c r="B1490" s="73">
        <v>8122.0</v>
      </c>
      <c r="C1490" s="73">
        <v>8702.0</v>
      </c>
      <c r="D1490" s="73">
        <v>18.0</v>
      </c>
      <c r="E1490" s="73"/>
      <c r="F1490" s="74" t="str">
        <f t="array" ref="F1490">XLOOKUP(B1490, MachineCategory!B:B, MachineCategory!A:A, "", 0, 1)
</f>
        <v>5a10cfda-38ce-4f84-9df4-0eb8f177187e</v>
      </c>
      <c r="G1490" s="74" t="str">
        <f t="array" ref="G1490">XLOOKUP(C1490, MachineCategory!B:B, MachineCategory!A:A, "", 0, 1)
</f>
        <v>3b93403f-153f-4bc2-90af-c1638dbc2bc7</v>
      </c>
      <c r="H1490" s="6"/>
    </row>
    <row r="1491">
      <c r="A1491" s="73" t="s">
        <v>600</v>
      </c>
      <c r="B1491" s="73">
        <v>8123.0</v>
      </c>
      <c r="C1491" s="73">
        <v>8122.0</v>
      </c>
      <c r="D1491" s="73">
        <v>1.0</v>
      </c>
      <c r="E1491" s="74" t="b">
        <v>1</v>
      </c>
      <c r="F1491" s="74" t="str">
        <f t="array" ref="F1491">XLOOKUP(B1491, MachineCategory!B:B, MachineCategory!A:A, "", 0, 1)
</f>
        <v>2528786d-2ca3-4bbe-931f-90ebb0f641c3</v>
      </c>
      <c r="G1491" s="74" t="str">
        <f t="array" ref="G1491">XLOOKUP(C1491, MachineCategory!B:B, MachineCategory!A:A, "", 0, 1)
</f>
        <v>5a10cfda-38ce-4f84-9df4-0eb8f177187e</v>
      </c>
      <c r="H1491" s="6"/>
    </row>
    <row r="1492">
      <c r="A1492" s="73" t="s">
        <v>600</v>
      </c>
      <c r="B1492" s="73">
        <v>8123.0</v>
      </c>
      <c r="C1492" s="73">
        <v>8118.0</v>
      </c>
      <c r="D1492" s="73">
        <v>2.0</v>
      </c>
      <c r="E1492" s="73"/>
      <c r="F1492" s="74" t="str">
        <f t="array" ref="F1492">XLOOKUP(B1492, MachineCategory!B:B, MachineCategory!A:A, "", 0, 1)
</f>
        <v>2528786d-2ca3-4bbe-931f-90ebb0f641c3</v>
      </c>
      <c r="G1492" s="74" t="str">
        <f t="array" ref="G1492">XLOOKUP(C1492, MachineCategory!B:B, MachineCategory!A:A, "", 0, 1)
</f>
        <v>140185fa-2b64-497c-af1e-352bbfd9135a</v>
      </c>
      <c r="H1492" s="6"/>
    </row>
    <row r="1493">
      <c r="A1493" s="73" t="s">
        <v>600</v>
      </c>
      <c r="B1493" s="73">
        <v>8123.0</v>
      </c>
      <c r="C1493" s="73">
        <v>8117.0</v>
      </c>
      <c r="D1493" s="73">
        <v>3.0</v>
      </c>
      <c r="E1493" s="73"/>
      <c r="F1493" s="74" t="str">
        <f t="array" ref="F1493">XLOOKUP(B1493, MachineCategory!B:B, MachineCategory!A:A, "", 0, 1)
</f>
        <v>2528786d-2ca3-4bbe-931f-90ebb0f641c3</v>
      </c>
      <c r="G1493" s="74" t="str">
        <f t="array" ref="G1493">XLOOKUP(C1493, MachineCategory!B:B, MachineCategory!A:A, "", 0, 1)
</f>
        <v>d5bc28e7-40a9-42ee-9622-58818a18020d</v>
      </c>
      <c r="H1493" s="6"/>
    </row>
    <row r="1494">
      <c r="A1494" s="73" t="s">
        <v>600</v>
      </c>
      <c r="B1494" s="73">
        <v>8123.0</v>
      </c>
      <c r="C1494" s="73">
        <v>8116.0</v>
      </c>
      <c r="D1494" s="73">
        <v>4.0</v>
      </c>
      <c r="E1494" s="73"/>
      <c r="F1494" s="74" t="str">
        <f t="array" ref="F1494">XLOOKUP(B1494, MachineCategory!B:B, MachineCategory!A:A, "", 0, 1)
</f>
        <v>2528786d-2ca3-4bbe-931f-90ebb0f641c3</v>
      </c>
      <c r="G1494" s="74" t="str">
        <f t="array" ref="G1494">XLOOKUP(C1494, MachineCategory!B:B, MachineCategory!A:A, "", 0, 1)
</f>
        <v>916f65c2-8091-487d-821d-7f0153985710</v>
      </c>
      <c r="H1494" s="6"/>
    </row>
    <row r="1495">
      <c r="A1495" s="73" t="s">
        <v>600</v>
      </c>
      <c r="B1495" s="73">
        <v>8123.0</v>
      </c>
      <c r="C1495" s="73">
        <v>8121.0</v>
      </c>
      <c r="D1495" s="73">
        <v>5.0</v>
      </c>
      <c r="E1495" s="73"/>
      <c r="F1495" s="74" t="str">
        <f t="array" ref="F1495">XLOOKUP(B1495, MachineCategory!B:B, MachineCategory!A:A, "", 0, 1)
</f>
        <v>2528786d-2ca3-4bbe-931f-90ebb0f641c3</v>
      </c>
      <c r="G1495" s="74" t="str">
        <f t="array" ref="G1495">XLOOKUP(C1495, MachineCategory!B:B, MachineCategory!A:A, "", 0, 1)
</f>
        <v>f6ca47d1-716d-4efc-90c7-6590364beb0b</v>
      </c>
      <c r="H1495" s="6"/>
    </row>
    <row r="1496">
      <c r="A1496" s="73" t="s">
        <v>600</v>
      </c>
      <c r="B1496" s="73">
        <v>8123.0</v>
      </c>
      <c r="C1496" s="73">
        <v>8115.0</v>
      </c>
      <c r="D1496" s="73">
        <v>6.0</v>
      </c>
      <c r="E1496" s="73"/>
      <c r="F1496" s="74" t="str">
        <f t="array" ref="F1496">XLOOKUP(B1496, MachineCategory!B:B, MachineCategory!A:A, "", 0, 1)
</f>
        <v>2528786d-2ca3-4bbe-931f-90ebb0f641c3</v>
      </c>
      <c r="G1496" s="74" t="str">
        <f t="array" ref="G1496">XLOOKUP(C1496, MachineCategory!B:B, MachineCategory!A:A, "", 0, 1)
</f>
        <v>550fe141-f0d3-4146-9a03-ea306764179b</v>
      </c>
      <c r="H1496" s="6"/>
    </row>
    <row r="1497">
      <c r="A1497" s="73" t="s">
        <v>600</v>
      </c>
      <c r="B1497" s="73">
        <v>8123.0</v>
      </c>
      <c r="C1497" s="73">
        <v>8120.0</v>
      </c>
      <c r="D1497" s="73">
        <v>7.0</v>
      </c>
      <c r="E1497" s="73"/>
      <c r="F1497" s="74" t="str">
        <f t="array" ref="F1497">XLOOKUP(B1497, MachineCategory!B:B, MachineCategory!A:A, "", 0, 1)
</f>
        <v>2528786d-2ca3-4bbe-931f-90ebb0f641c3</v>
      </c>
      <c r="G1497" s="74" t="str">
        <f t="array" ref="G1497">XLOOKUP(C1497, MachineCategory!B:B, MachineCategory!A:A, "", 0, 1)
</f>
        <v>1c905a6d-47a6-48cc-b83e-6168bb1a56a5</v>
      </c>
      <c r="H1497" s="6"/>
    </row>
    <row r="1498">
      <c r="A1498" s="73" t="s">
        <v>600</v>
      </c>
      <c r="B1498" s="73">
        <v>8123.0</v>
      </c>
      <c r="C1498" s="73">
        <v>8114.0</v>
      </c>
      <c r="D1498" s="73">
        <v>8.0</v>
      </c>
      <c r="E1498" s="73"/>
      <c r="F1498" s="74" t="str">
        <f t="array" ref="F1498">XLOOKUP(B1498, MachineCategory!B:B, MachineCategory!A:A, "", 0, 1)
</f>
        <v>2528786d-2ca3-4bbe-931f-90ebb0f641c3</v>
      </c>
      <c r="G1498" s="74" t="str">
        <f t="array" ref="G1498">XLOOKUP(C1498, MachineCategory!B:B, MachineCategory!A:A, "", 0, 1)
</f>
        <v>8922ba7e-3630-4a1a-b53b-c66a0970f1e5</v>
      </c>
      <c r="H1498" s="6"/>
    </row>
    <row r="1499">
      <c r="A1499" s="73" t="s">
        <v>600</v>
      </c>
      <c r="B1499" s="73">
        <v>8123.0</v>
      </c>
      <c r="C1499" s="73">
        <v>8119.0</v>
      </c>
      <c r="D1499" s="73">
        <v>9.0</v>
      </c>
      <c r="E1499" s="73"/>
      <c r="F1499" s="74" t="str">
        <f t="array" ref="F1499">XLOOKUP(B1499, MachineCategory!B:B, MachineCategory!A:A, "", 0, 1)
</f>
        <v>2528786d-2ca3-4bbe-931f-90ebb0f641c3</v>
      </c>
      <c r="G1499" s="74" t="str">
        <f t="array" ref="G1499">XLOOKUP(C1499, MachineCategory!B:B, MachineCategory!A:A, "", 0, 1)
</f>
        <v>e176af8a-453f-41b1-9ddd-1e64e0f6cf1d</v>
      </c>
      <c r="H1499" s="6"/>
    </row>
    <row r="1500">
      <c r="A1500" s="73" t="s">
        <v>600</v>
      </c>
      <c r="B1500" s="73">
        <v>8123.0</v>
      </c>
      <c r="C1500" s="73">
        <v>8113.0</v>
      </c>
      <c r="D1500" s="73">
        <v>10.0</v>
      </c>
      <c r="E1500" s="73"/>
      <c r="F1500" s="74" t="str">
        <f t="array" ref="F1500">XLOOKUP(B1500, MachineCategory!B:B, MachineCategory!A:A, "", 0, 1)
</f>
        <v>2528786d-2ca3-4bbe-931f-90ebb0f641c3</v>
      </c>
      <c r="G1500" s="74" t="str">
        <f t="array" ref="G1500">XLOOKUP(C1500, MachineCategory!B:B, MachineCategory!A:A, "", 0, 1)
</f>
        <v>644a6302-7a8b-412d-8c7b-da7b22e9b6f0</v>
      </c>
      <c r="H1500" s="6"/>
    </row>
    <row r="1501">
      <c r="A1501" s="73" t="s">
        <v>600</v>
      </c>
      <c r="B1501" s="73">
        <v>8123.0</v>
      </c>
      <c r="C1501" s="73">
        <v>8111.0</v>
      </c>
      <c r="D1501" s="73">
        <v>11.0</v>
      </c>
      <c r="E1501" s="73"/>
      <c r="F1501" s="74" t="str">
        <f t="array" ref="F1501">XLOOKUP(B1501, MachineCategory!B:B, MachineCategory!A:A, "", 0, 1)
</f>
        <v>2528786d-2ca3-4bbe-931f-90ebb0f641c3</v>
      </c>
      <c r="G1501" s="74" t="str">
        <f t="array" ref="G1501">XLOOKUP(C1501, MachineCategory!B:B, MachineCategory!A:A, "", 0, 1)
</f>
        <v>a2ff293b-117f-4794-b9af-fe7cefabcc7d</v>
      </c>
      <c r="H1501" s="6"/>
    </row>
    <row r="1502">
      <c r="A1502" s="73" t="s">
        <v>600</v>
      </c>
      <c r="B1502" s="73">
        <v>8123.0</v>
      </c>
      <c r="C1502" s="73">
        <v>8110.0</v>
      </c>
      <c r="D1502" s="73">
        <v>12.0</v>
      </c>
      <c r="E1502" s="73"/>
      <c r="F1502" s="74" t="str">
        <f t="array" ref="F1502">XLOOKUP(B1502, MachineCategory!B:B, MachineCategory!A:A, "", 0, 1)
</f>
        <v>2528786d-2ca3-4bbe-931f-90ebb0f641c3</v>
      </c>
      <c r="G1502" s="74" t="str">
        <f t="array" ref="G1502">XLOOKUP(C1502, MachineCategory!B:B, MachineCategory!A:A, "", 0, 1)
</f>
        <v>4abd084e-d156-4cb0-a902-f79dc6031e98</v>
      </c>
      <c r="H1502" s="6"/>
    </row>
    <row r="1503">
      <c r="A1503" s="73" t="s">
        <v>600</v>
      </c>
      <c r="B1503" s="73">
        <v>8123.0</v>
      </c>
      <c r="C1503" s="73">
        <v>8112.0</v>
      </c>
      <c r="D1503" s="73">
        <v>12.0</v>
      </c>
      <c r="E1503" s="73"/>
      <c r="F1503" s="74" t="str">
        <f t="array" ref="F1503">XLOOKUP(B1503, MachineCategory!B:B, MachineCategory!A:A, "", 0, 1)
</f>
        <v>2528786d-2ca3-4bbe-931f-90ebb0f641c3</v>
      </c>
      <c r="G1503" s="74" t="str">
        <f t="array" ref="G1503">XLOOKUP(C1503, MachineCategory!B:B, MachineCategory!A:A, "", 0, 1)
</f>
        <v>df8759e7-f23f-483f-b7e0-f7c835313421</v>
      </c>
      <c r="H1503" s="6"/>
    </row>
    <row r="1504">
      <c r="A1504" s="73" t="s">
        <v>600</v>
      </c>
      <c r="B1504" s="73">
        <v>8123.0</v>
      </c>
      <c r="C1504" s="73">
        <v>8109.0</v>
      </c>
      <c r="D1504" s="73">
        <v>14.0</v>
      </c>
      <c r="E1504" s="73"/>
      <c r="F1504" s="74" t="str">
        <f t="array" ref="F1504">XLOOKUP(B1504, MachineCategory!B:B, MachineCategory!A:A, "", 0, 1)
</f>
        <v>2528786d-2ca3-4bbe-931f-90ebb0f641c3</v>
      </c>
      <c r="G1504" s="74" t="str">
        <f t="array" ref="G1504">XLOOKUP(C1504, MachineCategory!B:B, MachineCategory!A:A, "", 0, 1)
</f>
        <v>fef261c7-268e-4c60-91d1-add2fdf5167d</v>
      </c>
      <c r="H1504" s="6"/>
    </row>
    <row r="1505">
      <c r="A1505" s="73" t="s">
        <v>600</v>
      </c>
      <c r="B1505" s="73">
        <v>8123.0</v>
      </c>
      <c r="C1505" s="73">
        <v>8108.0</v>
      </c>
      <c r="D1505" s="73">
        <v>15.0</v>
      </c>
      <c r="E1505" s="73"/>
      <c r="F1505" s="74" t="str">
        <f t="array" ref="F1505">XLOOKUP(B1505, MachineCategory!B:B, MachineCategory!A:A, "", 0, 1)
</f>
        <v>2528786d-2ca3-4bbe-931f-90ebb0f641c3</v>
      </c>
      <c r="G1505" s="74" t="str">
        <f t="array" ref="G1505">XLOOKUP(C1505, MachineCategory!B:B, MachineCategory!A:A, "", 0, 1)
</f>
        <v>9b3df8f1-3ff2-4a96-9fd7-2a15af9c3447</v>
      </c>
      <c r="H1505" s="6"/>
    </row>
    <row r="1506">
      <c r="A1506" s="73" t="s">
        <v>600</v>
      </c>
      <c r="B1506" s="73">
        <v>8123.0</v>
      </c>
      <c r="C1506" s="73">
        <v>8107.0</v>
      </c>
      <c r="D1506" s="73">
        <v>16.0</v>
      </c>
      <c r="E1506" s="73"/>
      <c r="F1506" s="74" t="str">
        <f t="array" ref="F1506">XLOOKUP(B1506, MachineCategory!B:B, MachineCategory!A:A, "", 0, 1)
</f>
        <v>2528786d-2ca3-4bbe-931f-90ebb0f641c3</v>
      </c>
      <c r="G1506" s="74" t="str">
        <f t="array" ref="G1506">XLOOKUP(C1506, MachineCategory!B:B, MachineCategory!A:A, "", 0, 1)
</f>
        <v>ffb8b2f3-3cf8-4250-9150-cc90a1905e4e</v>
      </c>
      <c r="H1506" s="6"/>
    </row>
    <row r="1507">
      <c r="A1507" s="73" t="s">
        <v>600</v>
      </c>
      <c r="B1507" s="73">
        <v>8123.0</v>
      </c>
      <c r="C1507" s="73">
        <v>8701.0</v>
      </c>
      <c r="D1507" s="73">
        <v>17.0</v>
      </c>
      <c r="E1507" s="73"/>
      <c r="F1507" s="74" t="str">
        <f t="array" ref="F1507">XLOOKUP(B1507, MachineCategory!B:B, MachineCategory!A:A, "", 0, 1)
</f>
        <v>2528786d-2ca3-4bbe-931f-90ebb0f641c3</v>
      </c>
      <c r="G1507" s="74" t="str">
        <f t="array" ref="G1507">XLOOKUP(C1507, MachineCategory!B:B, MachineCategory!A:A, "", 0, 1)
</f>
        <v>e1812ffa-fade-4fb7-b2d7-345adc00dd8d</v>
      </c>
      <c r="H1507" s="6"/>
    </row>
    <row r="1508">
      <c r="A1508" s="73" t="s">
        <v>600</v>
      </c>
      <c r="B1508" s="73">
        <v>8123.0</v>
      </c>
      <c r="C1508" s="73">
        <v>8705.0</v>
      </c>
      <c r="D1508" s="73">
        <v>19.0</v>
      </c>
      <c r="E1508" s="73"/>
      <c r="F1508" s="74" t="str">
        <f t="array" ref="F1508">XLOOKUP(B1508, MachineCategory!B:B, MachineCategory!A:A, "", 0, 1)
</f>
        <v>2528786d-2ca3-4bbe-931f-90ebb0f641c3</v>
      </c>
      <c r="G1508" s="74" t="str">
        <f t="array" ref="G1508">XLOOKUP(C1508, MachineCategory!B:B, MachineCategory!A:A, "", 0, 1)
</f>
        <v>c954d68d-9d27-470c-bd62-785480397db4</v>
      </c>
      <c r="H1508" s="6"/>
    </row>
    <row r="1509">
      <c r="A1509" s="73" t="s">
        <v>600</v>
      </c>
      <c r="B1509" s="73">
        <v>8123.0</v>
      </c>
      <c r="C1509" s="73">
        <v>8702.0</v>
      </c>
      <c r="D1509" s="73">
        <v>18.0</v>
      </c>
      <c r="E1509" s="73"/>
      <c r="F1509" s="74" t="str">
        <f t="array" ref="F1509">XLOOKUP(B1509, MachineCategory!B:B, MachineCategory!A:A, "", 0, 1)
</f>
        <v>2528786d-2ca3-4bbe-931f-90ebb0f641c3</v>
      </c>
      <c r="G1509" s="74" t="str">
        <f t="array" ref="G1509">XLOOKUP(C1509, MachineCategory!B:B, MachineCategory!A:A, "", 0, 1)
</f>
        <v>3b93403f-153f-4bc2-90af-c1638dbc2bc7</v>
      </c>
      <c r="H1509" s="6"/>
    </row>
    <row r="1510">
      <c r="A1510" s="73" t="s">
        <v>600</v>
      </c>
      <c r="B1510" s="73">
        <v>8501.0</v>
      </c>
      <c r="C1510" s="73">
        <v>8507.0</v>
      </c>
      <c r="D1510" s="73">
        <v>1.0</v>
      </c>
      <c r="E1510" s="74" t="b">
        <v>1</v>
      </c>
      <c r="F1510" s="74" t="str">
        <f t="array" ref="F1510">XLOOKUP(B1510, MachineCategory!B:B, MachineCategory!A:A, "", 0, 1)
</f>
        <v>7e7d4f07-e79c-4d4f-98d0-505f5f69d84d</v>
      </c>
      <c r="G1510" s="74" t="str">
        <f t="array" ref="G1510">XLOOKUP(C1510, MachineCategory!B:B, MachineCategory!A:A, "", 0, 1)
</f>
        <v>3d2d78df-2569-4e50-bd34-0a64d212747d</v>
      </c>
      <c r="H1510" s="6"/>
    </row>
    <row r="1511">
      <c r="A1511" s="73" t="s">
        <v>600</v>
      </c>
      <c r="B1511" s="73">
        <v>8501.0</v>
      </c>
      <c r="C1511" s="73">
        <v>8505.0</v>
      </c>
      <c r="D1511" s="73">
        <v>2.0</v>
      </c>
      <c r="E1511" s="73"/>
      <c r="F1511" s="74" t="str">
        <f t="array" ref="F1511">XLOOKUP(B1511, MachineCategory!B:B, MachineCategory!A:A, "", 0, 1)
</f>
        <v>7e7d4f07-e79c-4d4f-98d0-505f5f69d84d</v>
      </c>
      <c r="G1511" s="74" t="str">
        <f t="array" ref="G1511">XLOOKUP(C1511, MachineCategory!B:B, MachineCategory!A:A, "", 0, 1)
</f>
        <v>539117eb-e2e8-4744-af49-d0104964414f</v>
      </c>
      <c r="H1511" s="6"/>
    </row>
    <row r="1512">
      <c r="A1512" s="73" t="s">
        <v>600</v>
      </c>
      <c r="B1512" s="73">
        <v>8501.0</v>
      </c>
      <c r="C1512" s="73">
        <v>8502.0</v>
      </c>
      <c r="D1512" s="73">
        <v>3.0</v>
      </c>
      <c r="E1512" s="73"/>
      <c r="F1512" s="74" t="str">
        <f t="array" ref="F1512">XLOOKUP(B1512, MachineCategory!B:B, MachineCategory!A:A, "", 0, 1)
</f>
        <v>7e7d4f07-e79c-4d4f-98d0-505f5f69d84d</v>
      </c>
      <c r="G1512" s="74" t="str">
        <f t="array" ref="G1512">XLOOKUP(C1512, MachineCategory!B:B, MachineCategory!A:A, "", 0, 1)
</f>
        <v>dcdff28c-5bfe-4199-b1b6-0eb49f8a47bc</v>
      </c>
      <c r="H1512" s="6"/>
    </row>
    <row r="1513">
      <c r="A1513" s="73" t="s">
        <v>600</v>
      </c>
      <c r="B1513" s="73">
        <v>8501.0</v>
      </c>
      <c r="C1513" s="73">
        <v>8503.0</v>
      </c>
      <c r="D1513" s="73">
        <v>4.0</v>
      </c>
      <c r="E1513" s="73"/>
      <c r="F1513" s="74" t="str">
        <f t="array" ref="F1513">XLOOKUP(B1513, MachineCategory!B:B, MachineCategory!A:A, "", 0, 1)
</f>
        <v>7e7d4f07-e79c-4d4f-98d0-505f5f69d84d</v>
      </c>
      <c r="G1513" s="74" t="str">
        <f t="array" ref="G1513">XLOOKUP(C1513, MachineCategory!B:B, MachineCategory!A:A, "", 0, 1)
</f>
        <v>20316490-7864-4783-8334-5fab7b6a3584</v>
      </c>
      <c r="H1513" s="6"/>
    </row>
    <row r="1514">
      <c r="A1514" s="73" t="s">
        <v>600</v>
      </c>
      <c r="B1514" s="73">
        <v>8501.0</v>
      </c>
      <c r="C1514" s="73">
        <v>8506.0</v>
      </c>
      <c r="D1514" s="73">
        <v>5.0</v>
      </c>
      <c r="E1514" s="73"/>
      <c r="F1514" s="74" t="str">
        <f t="array" ref="F1514">XLOOKUP(B1514, MachineCategory!B:B, MachineCategory!A:A, "", 0, 1)
</f>
        <v>7e7d4f07-e79c-4d4f-98d0-505f5f69d84d</v>
      </c>
      <c r="G1514" s="74" t="str">
        <f t="array" ref="G1514">XLOOKUP(C1514, MachineCategory!B:B, MachineCategory!A:A, "", 0, 1)
</f>
        <v>cf4f890b-d994-486f-8f2a-5e1c0aa9612f</v>
      </c>
      <c r="H1514" s="6"/>
    </row>
    <row r="1515">
      <c r="A1515" s="73" t="s">
        <v>600</v>
      </c>
      <c r="B1515" s="73">
        <v>8501.0</v>
      </c>
      <c r="C1515" s="73">
        <v>8504.0</v>
      </c>
      <c r="D1515" s="73">
        <v>6.0</v>
      </c>
      <c r="E1515" s="73"/>
      <c r="F1515" s="74" t="str">
        <f t="array" ref="F1515">XLOOKUP(B1515, MachineCategory!B:B, MachineCategory!A:A, "", 0, 1)
</f>
        <v>7e7d4f07-e79c-4d4f-98d0-505f5f69d84d</v>
      </c>
      <c r="G1515" s="74" t="str">
        <f t="array" ref="G1515">XLOOKUP(C1515, MachineCategory!B:B, MachineCategory!A:A, "", 0, 1)
</f>
        <v>c2acaa4a-c07e-4edc-89b6-0aaa5a9904dd</v>
      </c>
      <c r="H1515" s="6"/>
    </row>
    <row r="1516">
      <c r="A1516" s="73" t="s">
        <v>600</v>
      </c>
      <c r="B1516" s="73">
        <v>8501.0</v>
      </c>
      <c r="C1516" s="73">
        <v>8703.0</v>
      </c>
      <c r="D1516" s="73">
        <v>7.0</v>
      </c>
      <c r="E1516" s="73"/>
      <c r="F1516" s="74" t="str">
        <f t="array" ref="F1516">XLOOKUP(B1516, MachineCategory!B:B, MachineCategory!A:A, "", 0, 1)
</f>
        <v>7e7d4f07-e79c-4d4f-98d0-505f5f69d84d</v>
      </c>
      <c r="G1516" s="74" t="str">
        <f t="array" ref="G1516">XLOOKUP(C1516, MachineCategory!B:B, MachineCategory!A:A, "", 0, 1)
</f>
        <v>164aff4a-e74b-4773-b9c8-03dfa6a8ccba</v>
      </c>
      <c r="H1516" s="6"/>
    </row>
    <row r="1517">
      <c r="A1517" s="73" t="s">
        <v>600</v>
      </c>
      <c r="B1517" s="73">
        <v>8501.0</v>
      </c>
      <c r="C1517" s="73">
        <v>8704.0</v>
      </c>
      <c r="D1517" s="73">
        <v>8.0</v>
      </c>
      <c r="E1517" s="73"/>
      <c r="F1517" s="74" t="str">
        <f t="array" ref="F1517">XLOOKUP(B1517, MachineCategory!B:B, MachineCategory!A:A, "", 0, 1)
</f>
        <v>7e7d4f07-e79c-4d4f-98d0-505f5f69d84d</v>
      </c>
      <c r="G1517" s="74" t="str">
        <f t="array" ref="G1517">XLOOKUP(C1517, MachineCategory!B:B, MachineCategory!A:A, "", 0, 1)
</f>
        <v>123bc71a-8e4e-4b72-85cf-c39d20fdb640</v>
      </c>
      <c r="H1517" s="6"/>
    </row>
    <row r="1518">
      <c r="A1518" s="73" t="s">
        <v>600</v>
      </c>
      <c r="B1518" s="73">
        <v>8501.0</v>
      </c>
      <c r="C1518" s="73">
        <v>8701.0</v>
      </c>
      <c r="D1518" s="73">
        <v>9.0</v>
      </c>
      <c r="E1518" s="73"/>
      <c r="F1518" s="74" t="str">
        <f t="array" ref="F1518">XLOOKUP(B1518, MachineCategory!B:B, MachineCategory!A:A, "", 0, 1)
</f>
        <v>7e7d4f07-e79c-4d4f-98d0-505f5f69d84d</v>
      </c>
      <c r="G1518" s="74" t="str">
        <f t="array" ref="G1518">XLOOKUP(C1518, MachineCategory!B:B, MachineCategory!A:A, "", 0, 1)
</f>
        <v>e1812ffa-fade-4fb7-b2d7-345adc00dd8d</v>
      </c>
      <c r="H1518" s="6"/>
    </row>
    <row r="1519">
      <c r="A1519" s="73" t="s">
        <v>600</v>
      </c>
      <c r="B1519" s="73">
        <v>8501.0</v>
      </c>
      <c r="C1519" s="73">
        <v>8119.0</v>
      </c>
      <c r="D1519" s="73">
        <v>10.0</v>
      </c>
      <c r="E1519" s="73"/>
      <c r="F1519" s="74" t="str">
        <f t="array" ref="F1519">XLOOKUP(B1519, MachineCategory!B:B, MachineCategory!A:A, "", 0, 1)
</f>
        <v>7e7d4f07-e79c-4d4f-98d0-505f5f69d84d</v>
      </c>
      <c r="G1519" s="74" t="str">
        <f t="array" ref="G1519">XLOOKUP(C1519, MachineCategory!B:B, MachineCategory!A:A, "", 0, 1)
</f>
        <v>e176af8a-453f-41b1-9ddd-1e64e0f6cf1d</v>
      </c>
      <c r="H1519" s="6"/>
    </row>
    <row r="1520">
      <c r="A1520" s="73" t="s">
        <v>600</v>
      </c>
      <c r="B1520" s="73">
        <v>8501.0</v>
      </c>
      <c r="C1520" s="73">
        <v>8120.0</v>
      </c>
      <c r="D1520" s="73">
        <v>11.0</v>
      </c>
      <c r="E1520" s="73"/>
      <c r="F1520" s="74" t="str">
        <f t="array" ref="F1520">XLOOKUP(B1520, MachineCategory!B:B, MachineCategory!A:A, "", 0, 1)
</f>
        <v>7e7d4f07-e79c-4d4f-98d0-505f5f69d84d</v>
      </c>
      <c r="G1520" s="74" t="str">
        <f t="array" ref="G1520">XLOOKUP(C1520, MachineCategory!B:B, MachineCategory!A:A, "", 0, 1)
</f>
        <v>1c905a6d-47a6-48cc-b83e-6168bb1a56a5</v>
      </c>
      <c r="H1520" s="6"/>
    </row>
    <row r="1521">
      <c r="A1521" s="73" t="s">
        <v>600</v>
      </c>
      <c r="B1521" s="73">
        <v>8501.0</v>
      </c>
      <c r="C1521" s="73">
        <v>8121.0</v>
      </c>
      <c r="D1521" s="73">
        <v>12.0</v>
      </c>
      <c r="E1521" s="73"/>
      <c r="F1521" s="74" t="str">
        <f t="array" ref="F1521">XLOOKUP(B1521, MachineCategory!B:B, MachineCategory!A:A, "", 0, 1)
</f>
        <v>7e7d4f07-e79c-4d4f-98d0-505f5f69d84d</v>
      </c>
      <c r="G1521" s="74" t="str">
        <f t="array" ref="G1521">XLOOKUP(C1521, MachineCategory!B:B, MachineCategory!A:A, "", 0, 1)
</f>
        <v>f6ca47d1-716d-4efc-90c7-6590364beb0b</v>
      </c>
      <c r="H1521" s="6"/>
    </row>
    <row r="1522">
      <c r="A1522" s="73" t="s">
        <v>600</v>
      </c>
      <c r="B1522" s="73">
        <v>8501.0</v>
      </c>
      <c r="C1522" s="73">
        <v>8122.0</v>
      </c>
      <c r="D1522" s="73">
        <v>13.0</v>
      </c>
      <c r="E1522" s="73"/>
      <c r="F1522" s="74" t="str">
        <f t="array" ref="F1522">XLOOKUP(B1522, MachineCategory!B:B, MachineCategory!A:A, "", 0, 1)
</f>
        <v>7e7d4f07-e79c-4d4f-98d0-505f5f69d84d</v>
      </c>
      <c r="G1522" s="74" t="str">
        <f t="array" ref="G1522">XLOOKUP(C1522, MachineCategory!B:B, MachineCategory!A:A, "", 0, 1)
</f>
        <v>5a10cfda-38ce-4f84-9df4-0eb8f177187e</v>
      </c>
      <c r="H1522" s="6"/>
    </row>
    <row r="1523">
      <c r="A1523" s="73" t="s">
        <v>600</v>
      </c>
      <c r="B1523" s="73">
        <v>8501.0</v>
      </c>
      <c r="C1523" s="73">
        <v>8123.0</v>
      </c>
      <c r="D1523" s="73">
        <v>14.0</v>
      </c>
      <c r="E1523" s="73"/>
      <c r="F1523" s="74" t="str">
        <f t="array" ref="F1523">XLOOKUP(B1523, MachineCategory!B:B, MachineCategory!A:A, "", 0, 1)
</f>
        <v>7e7d4f07-e79c-4d4f-98d0-505f5f69d84d</v>
      </c>
      <c r="G1523" s="74" t="str">
        <f t="array" ref="G1523">XLOOKUP(C1523, MachineCategory!B:B, MachineCategory!A:A, "", 0, 1)
</f>
        <v>2528786d-2ca3-4bbe-931f-90ebb0f641c3</v>
      </c>
      <c r="H1523" s="6"/>
    </row>
    <row r="1524">
      <c r="A1524" s="73" t="s">
        <v>600</v>
      </c>
      <c r="B1524" s="73">
        <v>8501.0</v>
      </c>
      <c r="C1524" s="73">
        <v>8705.0</v>
      </c>
      <c r="D1524" s="73">
        <v>15.0</v>
      </c>
      <c r="E1524" s="73"/>
      <c r="F1524" s="74" t="str">
        <f t="array" ref="F1524">XLOOKUP(B1524, MachineCategory!B:B, MachineCategory!A:A, "", 0, 1)
</f>
        <v>7e7d4f07-e79c-4d4f-98d0-505f5f69d84d</v>
      </c>
      <c r="G1524" s="74" t="str">
        <f t="array" ref="G1524">XLOOKUP(C1524, MachineCategory!B:B, MachineCategory!A:A, "", 0, 1)
</f>
        <v>c954d68d-9d27-470c-bd62-785480397db4</v>
      </c>
      <c r="H1524" s="6"/>
    </row>
    <row r="1525">
      <c r="A1525" s="73" t="s">
        <v>600</v>
      </c>
      <c r="B1525" s="73">
        <v>8501.0</v>
      </c>
      <c r="C1525" s="73">
        <v>8702.0</v>
      </c>
      <c r="D1525" s="73">
        <v>16.0</v>
      </c>
      <c r="E1525" s="73"/>
      <c r="F1525" s="74" t="str">
        <f t="array" ref="F1525">XLOOKUP(B1525, MachineCategory!B:B, MachineCategory!A:A, "", 0, 1)
</f>
        <v>7e7d4f07-e79c-4d4f-98d0-505f5f69d84d</v>
      </c>
      <c r="G1525" s="74" t="str">
        <f t="array" ref="G1525">XLOOKUP(C1525, MachineCategory!B:B, MachineCategory!A:A, "", 0, 1)
</f>
        <v>3b93403f-153f-4bc2-90af-c1638dbc2bc7</v>
      </c>
      <c r="H1525" s="6"/>
    </row>
    <row r="1526">
      <c r="A1526" s="73" t="s">
        <v>600</v>
      </c>
      <c r="B1526" s="73">
        <v>8502.0</v>
      </c>
      <c r="C1526" s="73">
        <v>8506.0</v>
      </c>
      <c r="D1526" s="73">
        <v>1.0</v>
      </c>
      <c r="E1526" s="74" t="b">
        <v>1</v>
      </c>
      <c r="F1526" s="74" t="str">
        <f t="array" ref="F1526">XLOOKUP(B1526, MachineCategory!B:B, MachineCategory!A:A, "", 0, 1)
</f>
        <v>dcdff28c-5bfe-4199-b1b6-0eb49f8a47bc</v>
      </c>
      <c r="G1526" s="74" t="str">
        <f t="array" ref="G1526">XLOOKUP(C1526, MachineCategory!B:B, MachineCategory!A:A, "", 0, 1)
</f>
        <v>cf4f890b-d994-486f-8f2a-5e1c0aa9612f</v>
      </c>
      <c r="H1526" s="6"/>
    </row>
    <row r="1527">
      <c r="A1527" s="73" t="s">
        <v>600</v>
      </c>
      <c r="B1527" s="73">
        <v>8502.0</v>
      </c>
      <c r="C1527" s="73">
        <v>8503.0</v>
      </c>
      <c r="D1527" s="73">
        <v>2.0</v>
      </c>
      <c r="E1527" s="73"/>
      <c r="F1527" s="74" t="str">
        <f t="array" ref="F1527">XLOOKUP(B1527, MachineCategory!B:B, MachineCategory!A:A, "", 0, 1)
</f>
        <v>dcdff28c-5bfe-4199-b1b6-0eb49f8a47bc</v>
      </c>
      <c r="G1527" s="74" t="str">
        <f t="array" ref="G1527">XLOOKUP(C1527, MachineCategory!B:B, MachineCategory!A:A, "", 0, 1)
</f>
        <v>20316490-7864-4783-8334-5fab7b6a3584</v>
      </c>
      <c r="H1527" s="6"/>
    </row>
    <row r="1528">
      <c r="A1528" s="73" t="s">
        <v>600</v>
      </c>
      <c r="B1528" s="73">
        <v>8502.0</v>
      </c>
      <c r="C1528" s="73">
        <v>8504.0</v>
      </c>
      <c r="D1528" s="73">
        <v>3.0</v>
      </c>
      <c r="E1528" s="73"/>
      <c r="F1528" s="74" t="str">
        <f t="array" ref="F1528">XLOOKUP(B1528, MachineCategory!B:B, MachineCategory!A:A, "", 0, 1)
</f>
        <v>dcdff28c-5bfe-4199-b1b6-0eb49f8a47bc</v>
      </c>
      <c r="G1528" s="74" t="str">
        <f t="array" ref="G1528">XLOOKUP(C1528, MachineCategory!B:B, MachineCategory!A:A, "", 0, 1)
</f>
        <v>c2acaa4a-c07e-4edc-89b6-0aaa5a9904dd</v>
      </c>
      <c r="H1528" s="6"/>
    </row>
    <row r="1529">
      <c r="A1529" s="73" t="s">
        <v>600</v>
      </c>
      <c r="B1529" s="73">
        <v>8502.0</v>
      </c>
      <c r="C1529" s="73">
        <v>8501.0</v>
      </c>
      <c r="D1529" s="73">
        <v>4.0</v>
      </c>
      <c r="E1529" s="73"/>
      <c r="F1529" s="74" t="str">
        <f t="array" ref="F1529">XLOOKUP(B1529, MachineCategory!B:B, MachineCategory!A:A, "", 0, 1)
</f>
        <v>dcdff28c-5bfe-4199-b1b6-0eb49f8a47bc</v>
      </c>
      <c r="G1529" s="74" t="str">
        <f t="array" ref="G1529">XLOOKUP(C1529, MachineCategory!B:B, MachineCategory!A:A, "", 0, 1)
</f>
        <v>7e7d4f07-e79c-4d4f-98d0-505f5f69d84d</v>
      </c>
      <c r="H1529" s="6"/>
    </row>
    <row r="1530">
      <c r="A1530" s="73" t="s">
        <v>600</v>
      </c>
      <c r="B1530" s="73">
        <v>8502.0</v>
      </c>
      <c r="C1530" s="73">
        <v>8505.0</v>
      </c>
      <c r="D1530" s="73">
        <v>5.0</v>
      </c>
      <c r="E1530" s="73"/>
      <c r="F1530" s="74" t="str">
        <f t="array" ref="F1530">XLOOKUP(B1530, MachineCategory!B:B, MachineCategory!A:A, "", 0, 1)
</f>
        <v>dcdff28c-5bfe-4199-b1b6-0eb49f8a47bc</v>
      </c>
      <c r="G1530" s="74" t="str">
        <f t="array" ref="G1530">XLOOKUP(C1530, MachineCategory!B:B, MachineCategory!A:A, "", 0, 1)
</f>
        <v>539117eb-e2e8-4744-af49-d0104964414f</v>
      </c>
      <c r="H1530" s="6"/>
    </row>
    <row r="1531">
      <c r="A1531" s="73" t="s">
        <v>600</v>
      </c>
      <c r="B1531" s="73">
        <v>8502.0</v>
      </c>
      <c r="C1531" s="73">
        <v>8507.0</v>
      </c>
      <c r="D1531" s="73">
        <v>6.0</v>
      </c>
      <c r="E1531" s="73"/>
      <c r="F1531" s="74" t="str">
        <f t="array" ref="F1531">XLOOKUP(B1531, MachineCategory!B:B, MachineCategory!A:A, "", 0, 1)
</f>
        <v>dcdff28c-5bfe-4199-b1b6-0eb49f8a47bc</v>
      </c>
      <c r="G1531" s="74" t="str">
        <f t="array" ref="G1531">XLOOKUP(C1531, MachineCategory!B:B, MachineCategory!A:A, "", 0, 1)
</f>
        <v>3d2d78df-2569-4e50-bd34-0a64d212747d</v>
      </c>
      <c r="H1531" s="6"/>
    </row>
    <row r="1532">
      <c r="A1532" s="73" t="s">
        <v>600</v>
      </c>
      <c r="B1532" s="73">
        <v>8502.0</v>
      </c>
      <c r="C1532" s="73">
        <v>8703.0</v>
      </c>
      <c r="D1532" s="73">
        <v>7.0</v>
      </c>
      <c r="E1532" s="73"/>
      <c r="F1532" s="74" t="str">
        <f t="array" ref="F1532">XLOOKUP(B1532, MachineCategory!B:B, MachineCategory!A:A, "", 0, 1)
</f>
        <v>dcdff28c-5bfe-4199-b1b6-0eb49f8a47bc</v>
      </c>
      <c r="G1532" s="74" t="str">
        <f t="array" ref="G1532">XLOOKUP(C1532, MachineCategory!B:B, MachineCategory!A:A, "", 0, 1)
</f>
        <v>164aff4a-e74b-4773-b9c8-03dfa6a8ccba</v>
      </c>
      <c r="H1532" s="6"/>
    </row>
    <row r="1533">
      <c r="A1533" s="73" t="s">
        <v>600</v>
      </c>
      <c r="B1533" s="73">
        <v>8502.0</v>
      </c>
      <c r="C1533" s="73">
        <v>8704.0</v>
      </c>
      <c r="D1533" s="73">
        <v>8.0</v>
      </c>
      <c r="E1533" s="73"/>
      <c r="F1533" s="74" t="str">
        <f t="array" ref="F1533">XLOOKUP(B1533, MachineCategory!B:B, MachineCategory!A:A, "", 0, 1)
</f>
        <v>dcdff28c-5bfe-4199-b1b6-0eb49f8a47bc</v>
      </c>
      <c r="G1533" s="74" t="str">
        <f t="array" ref="G1533">XLOOKUP(C1533, MachineCategory!B:B, MachineCategory!A:A, "", 0, 1)
</f>
        <v>123bc71a-8e4e-4b72-85cf-c39d20fdb640</v>
      </c>
      <c r="H1533" s="6"/>
    </row>
    <row r="1534">
      <c r="A1534" s="73" t="s">
        <v>600</v>
      </c>
      <c r="B1534" s="73">
        <v>8502.0</v>
      </c>
      <c r="C1534" s="73">
        <v>8701.0</v>
      </c>
      <c r="D1534" s="73">
        <v>9.0</v>
      </c>
      <c r="E1534" s="73"/>
      <c r="F1534" s="74" t="str">
        <f t="array" ref="F1534">XLOOKUP(B1534, MachineCategory!B:B, MachineCategory!A:A, "", 0, 1)
</f>
        <v>dcdff28c-5bfe-4199-b1b6-0eb49f8a47bc</v>
      </c>
      <c r="G1534" s="74" t="str">
        <f t="array" ref="G1534">XLOOKUP(C1534, MachineCategory!B:B, MachineCategory!A:A, "", 0, 1)
</f>
        <v>e1812ffa-fade-4fb7-b2d7-345adc00dd8d</v>
      </c>
      <c r="H1534" s="6"/>
    </row>
    <row r="1535">
      <c r="A1535" s="73" t="s">
        <v>600</v>
      </c>
      <c r="B1535" s="73">
        <v>8502.0</v>
      </c>
      <c r="C1535" s="73">
        <v>8119.0</v>
      </c>
      <c r="D1535" s="73">
        <v>10.0</v>
      </c>
      <c r="E1535" s="73"/>
      <c r="F1535" s="74" t="str">
        <f t="array" ref="F1535">XLOOKUP(B1535, MachineCategory!B:B, MachineCategory!A:A, "", 0, 1)
</f>
        <v>dcdff28c-5bfe-4199-b1b6-0eb49f8a47bc</v>
      </c>
      <c r="G1535" s="74" t="str">
        <f t="array" ref="G1535">XLOOKUP(C1535, MachineCategory!B:B, MachineCategory!A:A, "", 0, 1)
</f>
        <v>e176af8a-453f-41b1-9ddd-1e64e0f6cf1d</v>
      </c>
      <c r="H1535" s="6"/>
    </row>
    <row r="1536">
      <c r="A1536" s="73" t="s">
        <v>600</v>
      </c>
      <c r="B1536" s="73">
        <v>8502.0</v>
      </c>
      <c r="C1536" s="73">
        <v>8120.0</v>
      </c>
      <c r="D1536" s="73">
        <v>11.0</v>
      </c>
      <c r="E1536" s="73"/>
      <c r="F1536" s="74" t="str">
        <f t="array" ref="F1536">XLOOKUP(B1536, MachineCategory!B:B, MachineCategory!A:A, "", 0, 1)
</f>
        <v>dcdff28c-5bfe-4199-b1b6-0eb49f8a47bc</v>
      </c>
      <c r="G1536" s="74" t="str">
        <f t="array" ref="G1536">XLOOKUP(C1536, MachineCategory!B:B, MachineCategory!A:A, "", 0, 1)
</f>
        <v>1c905a6d-47a6-48cc-b83e-6168bb1a56a5</v>
      </c>
      <c r="H1536" s="6"/>
    </row>
    <row r="1537">
      <c r="A1537" s="73" t="s">
        <v>600</v>
      </c>
      <c r="B1537" s="73">
        <v>8502.0</v>
      </c>
      <c r="C1537" s="73">
        <v>8121.0</v>
      </c>
      <c r="D1537" s="73">
        <v>12.0</v>
      </c>
      <c r="E1537" s="73"/>
      <c r="F1537" s="74" t="str">
        <f t="array" ref="F1537">XLOOKUP(B1537, MachineCategory!B:B, MachineCategory!A:A, "", 0, 1)
</f>
        <v>dcdff28c-5bfe-4199-b1b6-0eb49f8a47bc</v>
      </c>
      <c r="G1537" s="74" t="str">
        <f t="array" ref="G1537">XLOOKUP(C1537, MachineCategory!B:B, MachineCategory!A:A, "", 0, 1)
</f>
        <v>f6ca47d1-716d-4efc-90c7-6590364beb0b</v>
      </c>
      <c r="H1537" s="6"/>
    </row>
    <row r="1538">
      <c r="A1538" s="73" t="s">
        <v>600</v>
      </c>
      <c r="B1538" s="73">
        <v>8502.0</v>
      </c>
      <c r="C1538" s="73">
        <v>8122.0</v>
      </c>
      <c r="D1538" s="73">
        <v>13.0</v>
      </c>
      <c r="E1538" s="73"/>
      <c r="F1538" s="74" t="str">
        <f t="array" ref="F1538">XLOOKUP(B1538, MachineCategory!B:B, MachineCategory!A:A, "", 0, 1)
</f>
        <v>dcdff28c-5bfe-4199-b1b6-0eb49f8a47bc</v>
      </c>
      <c r="G1538" s="74" t="str">
        <f t="array" ref="G1538">XLOOKUP(C1538, MachineCategory!B:B, MachineCategory!A:A, "", 0, 1)
</f>
        <v>5a10cfda-38ce-4f84-9df4-0eb8f177187e</v>
      </c>
      <c r="H1538" s="6"/>
    </row>
    <row r="1539">
      <c r="A1539" s="73" t="s">
        <v>600</v>
      </c>
      <c r="B1539" s="73">
        <v>8502.0</v>
      </c>
      <c r="C1539" s="73">
        <v>8123.0</v>
      </c>
      <c r="D1539" s="73">
        <v>14.0</v>
      </c>
      <c r="E1539" s="73"/>
      <c r="F1539" s="74" t="str">
        <f t="array" ref="F1539">XLOOKUP(B1539, MachineCategory!B:B, MachineCategory!A:A, "", 0, 1)
</f>
        <v>dcdff28c-5bfe-4199-b1b6-0eb49f8a47bc</v>
      </c>
      <c r="G1539" s="74" t="str">
        <f t="array" ref="G1539">XLOOKUP(C1539, MachineCategory!B:B, MachineCategory!A:A, "", 0, 1)
</f>
        <v>2528786d-2ca3-4bbe-931f-90ebb0f641c3</v>
      </c>
      <c r="H1539" s="6"/>
    </row>
    <row r="1540">
      <c r="A1540" s="73" t="s">
        <v>600</v>
      </c>
      <c r="B1540" s="73">
        <v>8502.0</v>
      </c>
      <c r="C1540" s="73">
        <v>8705.0</v>
      </c>
      <c r="D1540" s="73">
        <v>15.0</v>
      </c>
      <c r="E1540" s="73"/>
      <c r="F1540" s="74" t="str">
        <f t="array" ref="F1540">XLOOKUP(B1540, MachineCategory!B:B, MachineCategory!A:A, "", 0, 1)
</f>
        <v>dcdff28c-5bfe-4199-b1b6-0eb49f8a47bc</v>
      </c>
      <c r="G1540" s="74" t="str">
        <f t="array" ref="G1540">XLOOKUP(C1540, MachineCategory!B:B, MachineCategory!A:A, "", 0, 1)
</f>
        <v>c954d68d-9d27-470c-bd62-785480397db4</v>
      </c>
      <c r="H1540" s="6"/>
    </row>
    <row r="1541">
      <c r="A1541" s="73" t="s">
        <v>600</v>
      </c>
      <c r="B1541" s="73">
        <v>8502.0</v>
      </c>
      <c r="C1541" s="73">
        <v>8702.0</v>
      </c>
      <c r="D1541" s="73">
        <v>16.0</v>
      </c>
      <c r="E1541" s="73"/>
      <c r="F1541" s="74" t="str">
        <f t="array" ref="F1541">XLOOKUP(B1541, MachineCategory!B:B, MachineCategory!A:A, "", 0, 1)
</f>
        <v>dcdff28c-5bfe-4199-b1b6-0eb49f8a47bc</v>
      </c>
      <c r="G1541" s="74" t="str">
        <f t="array" ref="G1541">XLOOKUP(C1541, MachineCategory!B:B, MachineCategory!A:A, "", 0, 1)
</f>
        <v>3b93403f-153f-4bc2-90af-c1638dbc2bc7</v>
      </c>
      <c r="H1541" s="6"/>
    </row>
    <row r="1542">
      <c r="A1542" s="73" t="s">
        <v>600</v>
      </c>
      <c r="B1542" s="73">
        <v>8503.0</v>
      </c>
      <c r="C1542" s="73">
        <v>8504.0</v>
      </c>
      <c r="D1542" s="73">
        <v>1.0</v>
      </c>
      <c r="E1542" s="74" t="b">
        <v>1</v>
      </c>
      <c r="F1542" s="74" t="str">
        <f t="array" ref="F1542">XLOOKUP(B1542, MachineCategory!B:B, MachineCategory!A:A, "", 0, 1)
</f>
        <v>20316490-7864-4783-8334-5fab7b6a3584</v>
      </c>
      <c r="G1542" s="74" t="str">
        <f t="array" ref="G1542">XLOOKUP(C1542, MachineCategory!B:B, MachineCategory!A:A, "", 0, 1)
</f>
        <v>c2acaa4a-c07e-4edc-89b6-0aaa5a9904dd</v>
      </c>
      <c r="H1542" s="6"/>
    </row>
    <row r="1543">
      <c r="A1543" s="73" t="s">
        <v>600</v>
      </c>
      <c r="B1543" s="73">
        <v>8503.0</v>
      </c>
      <c r="C1543" s="73">
        <v>8502.0</v>
      </c>
      <c r="D1543" s="73">
        <v>2.0</v>
      </c>
      <c r="E1543" s="73"/>
      <c r="F1543" s="74" t="str">
        <f t="array" ref="F1543">XLOOKUP(B1543, MachineCategory!B:B, MachineCategory!A:A, "", 0, 1)
</f>
        <v>20316490-7864-4783-8334-5fab7b6a3584</v>
      </c>
      <c r="G1543" s="74" t="str">
        <f t="array" ref="G1543">XLOOKUP(C1543, MachineCategory!B:B, MachineCategory!A:A, "", 0, 1)
</f>
        <v>dcdff28c-5bfe-4199-b1b6-0eb49f8a47bc</v>
      </c>
      <c r="H1543" s="6"/>
    </row>
    <row r="1544">
      <c r="A1544" s="73" t="s">
        <v>600</v>
      </c>
      <c r="B1544" s="73">
        <v>8503.0</v>
      </c>
      <c r="C1544" s="73">
        <v>8506.0</v>
      </c>
      <c r="D1544" s="73">
        <v>3.0</v>
      </c>
      <c r="E1544" s="73"/>
      <c r="F1544" s="74" t="str">
        <f t="array" ref="F1544">XLOOKUP(B1544, MachineCategory!B:B, MachineCategory!A:A, "", 0, 1)
</f>
        <v>20316490-7864-4783-8334-5fab7b6a3584</v>
      </c>
      <c r="G1544" s="74" t="str">
        <f t="array" ref="G1544">XLOOKUP(C1544, MachineCategory!B:B, MachineCategory!A:A, "", 0, 1)
</f>
        <v>cf4f890b-d994-486f-8f2a-5e1c0aa9612f</v>
      </c>
      <c r="H1544" s="6"/>
    </row>
    <row r="1545">
      <c r="A1545" s="73" t="s">
        <v>600</v>
      </c>
      <c r="B1545" s="73">
        <v>8503.0</v>
      </c>
      <c r="C1545" s="73">
        <v>8505.0</v>
      </c>
      <c r="D1545" s="73">
        <v>4.0</v>
      </c>
      <c r="E1545" s="73"/>
      <c r="F1545" s="74" t="str">
        <f t="array" ref="F1545">XLOOKUP(B1545, MachineCategory!B:B, MachineCategory!A:A, "", 0, 1)
</f>
        <v>20316490-7864-4783-8334-5fab7b6a3584</v>
      </c>
      <c r="G1545" s="74" t="str">
        <f t="array" ref="G1545">XLOOKUP(C1545, MachineCategory!B:B, MachineCategory!A:A, "", 0, 1)
</f>
        <v>539117eb-e2e8-4744-af49-d0104964414f</v>
      </c>
      <c r="H1545" s="6"/>
    </row>
    <row r="1546">
      <c r="A1546" s="73" t="s">
        <v>600</v>
      </c>
      <c r="B1546" s="73">
        <v>8503.0</v>
      </c>
      <c r="C1546" s="73">
        <v>8501.0</v>
      </c>
      <c r="D1546" s="73">
        <v>5.0</v>
      </c>
      <c r="E1546" s="73"/>
      <c r="F1546" s="74" t="str">
        <f t="array" ref="F1546">XLOOKUP(B1546, MachineCategory!B:B, MachineCategory!A:A, "", 0, 1)
</f>
        <v>20316490-7864-4783-8334-5fab7b6a3584</v>
      </c>
      <c r="G1546" s="74" t="str">
        <f t="array" ref="G1546">XLOOKUP(C1546, MachineCategory!B:B, MachineCategory!A:A, "", 0, 1)
</f>
        <v>7e7d4f07-e79c-4d4f-98d0-505f5f69d84d</v>
      </c>
      <c r="H1546" s="6"/>
    </row>
    <row r="1547">
      <c r="A1547" s="73" t="s">
        <v>600</v>
      </c>
      <c r="B1547" s="73">
        <v>8503.0</v>
      </c>
      <c r="C1547" s="73">
        <v>8507.0</v>
      </c>
      <c r="D1547" s="73">
        <v>6.0</v>
      </c>
      <c r="E1547" s="73"/>
      <c r="F1547" s="74" t="str">
        <f t="array" ref="F1547">XLOOKUP(B1547, MachineCategory!B:B, MachineCategory!A:A, "", 0, 1)
</f>
        <v>20316490-7864-4783-8334-5fab7b6a3584</v>
      </c>
      <c r="G1547" s="74" t="str">
        <f t="array" ref="G1547">XLOOKUP(C1547, MachineCategory!B:B, MachineCategory!A:A, "", 0, 1)
</f>
        <v>3d2d78df-2569-4e50-bd34-0a64d212747d</v>
      </c>
      <c r="H1547" s="6"/>
    </row>
    <row r="1548">
      <c r="A1548" s="73" t="s">
        <v>600</v>
      </c>
      <c r="B1548" s="73">
        <v>8503.0</v>
      </c>
      <c r="C1548" s="73">
        <v>8703.0</v>
      </c>
      <c r="D1548" s="73">
        <v>7.0</v>
      </c>
      <c r="E1548" s="73"/>
      <c r="F1548" s="74" t="str">
        <f t="array" ref="F1548">XLOOKUP(B1548, MachineCategory!B:B, MachineCategory!A:A, "", 0, 1)
</f>
        <v>20316490-7864-4783-8334-5fab7b6a3584</v>
      </c>
      <c r="G1548" s="74" t="str">
        <f t="array" ref="G1548">XLOOKUP(C1548, MachineCategory!B:B, MachineCategory!A:A, "", 0, 1)
</f>
        <v>164aff4a-e74b-4773-b9c8-03dfa6a8ccba</v>
      </c>
      <c r="H1548" s="6"/>
    </row>
    <row r="1549">
      <c r="A1549" s="73" t="s">
        <v>600</v>
      </c>
      <c r="B1549" s="73">
        <v>8503.0</v>
      </c>
      <c r="C1549" s="73">
        <v>8704.0</v>
      </c>
      <c r="D1549" s="73">
        <v>8.0</v>
      </c>
      <c r="E1549" s="73"/>
      <c r="F1549" s="74" t="str">
        <f t="array" ref="F1549">XLOOKUP(B1549, MachineCategory!B:B, MachineCategory!A:A, "", 0, 1)
</f>
        <v>20316490-7864-4783-8334-5fab7b6a3584</v>
      </c>
      <c r="G1549" s="74" t="str">
        <f t="array" ref="G1549">XLOOKUP(C1549, MachineCategory!B:B, MachineCategory!A:A, "", 0, 1)
</f>
        <v>123bc71a-8e4e-4b72-85cf-c39d20fdb640</v>
      </c>
      <c r="H1549" s="6"/>
    </row>
    <row r="1550">
      <c r="A1550" s="73" t="s">
        <v>600</v>
      </c>
      <c r="B1550" s="73">
        <v>8503.0</v>
      </c>
      <c r="C1550" s="73">
        <v>8701.0</v>
      </c>
      <c r="D1550" s="73">
        <v>9.0</v>
      </c>
      <c r="E1550" s="73"/>
      <c r="F1550" s="74" t="str">
        <f t="array" ref="F1550">XLOOKUP(B1550, MachineCategory!B:B, MachineCategory!A:A, "", 0, 1)
</f>
        <v>20316490-7864-4783-8334-5fab7b6a3584</v>
      </c>
      <c r="G1550" s="74" t="str">
        <f t="array" ref="G1550">XLOOKUP(C1550, MachineCategory!B:B, MachineCategory!A:A, "", 0, 1)
</f>
        <v>e1812ffa-fade-4fb7-b2d7-345adc00dd8d</v>
      </c>
      <c r="H1550" s="6"/>
    </row>
    <row r="1551">
      <c r="A1551" s="73" t="s">
        <v>600</v>
      </c>
      <c r="B1551" s="73">
        <v>8503.0</v>
      </c>
      <c r="C1551" s="73">
        <v>8119.0</v>
      </c>
      <c r="D1551" s="73">
        <v>10.0</v>
      </c>
      <c r="E1551" s="73"/>
      <c r="F1551" s="74" t="str">
        <f t="array" ref="F1551">XLOOKUP(B1551, MachineCategory!B:B, MachineCategory!A:A, "", 0, 1)
</f>
        <v>20316490-7864-4783-8334-5fab7b6a3584</v>
      </c>
      <c r="G1551" s="74" t="str">
        <f t="array" ref="G1551">XLOOKUP(C1551, MachineCategory!B:B, MachineCategory!A:A, "", 0, 1)
</f>
        <v>e176af8a-453f-41b1-9ddd-1e64e0f6cf1d</v>
      </c>
      <c r="H1551" s="6"/>
    </row>
    <row r="1552">
      <c r="A1552" s="73" t="s">
        <v>600</v>
      </c>
      <c r="B1552" s="73">
        <v>8503.0</v>
      </c>
      <c r="C1552" s="73">
        <v>8120.0</v>
      </c>
      <c r="D1552" s="73">
        <v>11.0</v>
      </c>
      <c r="E1552" s="73"/>
      <c r="F1552" s="74" t="str">
        <f t="array" ref="F1552">XLOOKUP(B1552, MachineCategory!B:B, MachineCategory!A:A, "", 0, 1)
</f>
        <v>20316490-7864-4783-8334-5fab7b6a3584</v>
      </c>
      <c r="G1552" s="74" t="str">
        <f t="array" ref="G1552">XLOOKUP(C1552, MachineCategory!B:B, MachineCategory!A:A, "", 0, 1)
</f>
        <v>1c905a6d-47a6-48cc-b83e-6168bb1a56a5</v>
      </c>
      <c r="H1552" s="6"/>
    </row>
    <row r="1553">
      <c r="A1553" s="73" t="s">
        <v>600</v>
      </c>
      <c r="B1553" s="73">
        <v>8503.0</v>
      </c>
      <c r="C1553" s="73">
        <v>8121.0</v>
      </c>
      <c r="D1553" s="73">
        <v>12.0</v>
      </c>
      <c r="E1553" s="73"/>
      <c r="F1553" s="74" t="str">
        <f t="array" ref="F1553">XLOOKUP(B1553, MachineCategory!B:B, MachineCategory!A:A, "", 0, 1)
</f>
        <v>20316490-7864-4783-8334-5fab7b6a3584</v>
      </c>
      <c r="G1553" s="74" t="str">
        <f t="array" ref="G1553">XLOOKUP(C1553, MachineCategory!B:B, MachineCategory!A:A, "", 0, 1)
</f>
        <v>f6ca47d1-716d-4efc-90c7-6590364beb0b</v>
      </c>
      <c r="H1553" s="6"/>
    </row>
    <row r="1554">
      <c r="A1554" s="73" t="s">
        <v>600</v>
      </c>
      <c r="B1554" s="73">
        <v>8503.0</v>
      </c>
      <c r="C1554" s="73">
        <v>8122.0</v>
      </c>
      <c r="D1554" s="73">
        <v>13.0</v>
      </c>
      <c r="E1554" s="73"/>
      <c r="F1554" s="74" t="str">
        <f t="array" ref="F1554">XLOOKUP(B1554, MachineCategory!B:B, MachineCategory!A:A, "", 0, 1)
</f>
        <v>20316490-7864-4783-8334-5fab7b6a3584</v>
      </c>
      <c r="G1554" s="74" t="str">
        <f t="array" ref="G1554">XLOOKUP(C1554, MachineCategory!B:B, MachineCategory!A:A, "", 0, 1)
</f>
        <v>5a10cfda-38ce-4f84-9df4-0eb8f177187e</v>
      </c>
      <c r="H1554" s="6"/>
    </row>
    <row r="1555">
      <c r="A1555" s="73" t="s">
        <v>600</v>
      </c>
      <c r="B1555" s="73">
        <v>8503.0</v>
      </c>
      <c r="C1555" s="73">
        <v>8123.0</v>
      </c>
      <c r="D1555" s="73">
        <v>14.0</v>
      </c>
      <c r="E1555" s="73"/>
      <c r="F1555" s="74" t="str">
        <f t="array" ref="F1555">XLOOKUP(B1555, MachineCategory!B:B, MachineCategory!A:A, "", 0, 1)
</f>
        <v>20316490-7864-4783-8334-5fab7b6a3584</v>
      </c>
      <c r="G1555" s="74" t="str">
        <f t="array" ref="G1555">XLOOKUP(C1555, MachineCategory!B:B, MachineCategory!A:A, "", 0, 1)
</f>
        <v>2528786d-2ca3-4bbe-931f-90ebb0f641c3</v>
      </c>
      <c r="H1555" s="6"/>
    </row>
    <row r="1556">
      <c r="A1556" s="73" t="s">
        <v>600</v>
      </c>
      <c r="B1556" s="73">
        <v>8503.0</v>
      </c>
      <c r="C1556" s="73">
        <v>8705.0</v>
      </c>
      <c r="D1556" s="73">
        <v>15.0</v>
      </c>
      <c r="E1556" s="73"/>
      <c r="F1556" s="74" t="str">
        <f t="array" ref="F1556">XLOOKUP(B1556, MachineCategory!B:B, MachineCategory!A:A, "", 0, 1)
</f>
        <v>20316490-7864-4783-8334-5fab7b6a3584</v>
      </c>
      <c r="G1556" s="74" t="str">
        <f t="array" ref="G1556">XLOOKUP(C1556, MachineCategory!B:B, MachineCategory!A:A, "", 0, 1)
</f>
        <v>c954d68d-9d27-470c-bd62-785480397db4</v>
      </c>
      <c r="H1556" s="6"/>
    </row>
    <row r="1557">
      <c r="A1557" s="73" t="s">
        <v>600</v>
      </c>
      <c r="B1557" s="73">
        <v>8503.0</v>
      </c>
      <c r="C1557" s="73">
        <v>8702.0</v>
      </c>
      <c r="D1557" s="73">
        <v>16.0</v>
      </c>
      <c r="E1557" s="73"/>
      <c r="F1557" s="74" t="str">
        <f t="array" ref="F1557">XLOOKUP(B1557, MachineCategory!B:B, MachineCategory!A:A, "", 0, 1)
</f>
        <v>20316490-7864-4783-8334-5fab7b6a3584</v>
      </c>
      <c r="G1557" s="74" t="str">
        <f t="array" ref="G1557">XLOOKUP(C1557, MachineCategory!B:B, MachineCategory!A:A, "", 0, 1)
</f>
        <v>3b93403f-153f-4bc2-90af-c1638dbc2bc7</v>
      </c>
      <c r="H1557" s="6"/>
    </row>
    <row r="1558">
      <c r="A1558" s="73" t="s">
        <v>600</v>
      </c>
      <c r="B1558" s="73">
        <v>8504.0</v>
      </c>
      <c r="C1558" s="73">
        <v>8503.0</v>
      </c>
      <c r="D1558" s="73">
        <v>1.0</v>
      </c>
      <c r="E1558" s="74" t="b">
        <v>1</v>
      </c>
      <c r="F1558" s="74" t="str">
        <f t="array" ref="F1558">XLOOKUP(B1558, MachineCategory!B:B, MachineCategory!A:A, "", 0, 1)
</f>
        <v>c2acaa4a-c07e-4edc-89b6-0aaa5a9904dd</v>
      </c>
      <c r="G1558" s="74" t="str">
        <f t="array" ref="G1558">XLOOKUP(C1558, MachineCategory!B:B, MachineCategory!A:A, "", 0, 1)
</f>
        <v>20316490-7864-4783-8334-5fab7b6a3584</v>
      </c>
      <c r="H1558" s="6"/>
    </row>
    <row r="1559">
      <c r="A1559" s="73" t="s">
        <v>600</v>
      </c>
      <c r="B1559" s="73">
        <v>8504.0</v>
      </c>
      <c r="C1559" s="73">
        <v>8507.0</v>
      </c>
      <c r="D1559" s="73">
        <v>2.0</v>
      </c>
      <c r="E1559" s="73"/>
      <c r="F1559" s="74" t="str">
        <f t="array" ref="F1559">XLOOKUP(B1559, MachineCategory!B:B, MachineCategory!A:A, "", 0, 1)
</f>
        <v>c2acaa4a-c07e-4edc-89b6-0aaa5a9904dd</v>
      </c>
      <c r="G1559" s="74" t="str">
        <f t="array" ref="G1559">XLOOKUP(C1559, MachineCategory!B:B, MachineCategory!A:A, "", 0, 1)
</f>
        <v>3d2d78df-2569-4e50-bd34-0a64d212747d</v>
      </c>
      <c r="H1559" s="6"/>
    </row>
    <row r="1560">
      <c r="A1560" s="73" t="s">
        <v>600</v>
      </c>
      <c r="B1560" s="73">
        <v>8504.0</v>
      </c>
      <c r="C1560" s="73">
        <v>8506.0</v>
      </c>
      <c r="D1560" s="73">
        <v>3.0</v>
      </c>
      <c r="E1560" s="73"/>
      <c r="F1560" s="74" t="str">
        <f t="array" ref="F1560">XLOOKUP(B1560, MachineCategory!B:B, MachineCategory!A:A, "", 0, 1)
</f>
        <v>c2acaa4a-c07e-4edc-89b6-0aaa5a9904dd</v>
      </c>
      <c r="G1560" s="74" t="str">
        <f t="array" ref="G1560">XLOOKUP(C1560, MachineCategory!B:B, MachineCategory!A:A, "", 0, 1)
</f>
        <v>cf4f890b-d994-486f-8f2a-5e1c0aa9612f</v>
      </c>
      <c r="H1560" s="6"/>
    </row>
    <row r="1561">
      <c r="A1561" s="73" t="s">
        <v>600</v>
      </c>
      <c r="B1561" s="73">
        <v>8504.0</v>
      </c>
      <c r="C1561" s="73">
        <v>8502.0</v>
      </c>
      <c r="D1561" s="73">
        <v>4.0</v>
      </c>
      <c r="E1561" s="73"/>
      <c r="F1561" s="74" t="str">
        <f t="array" ref="F1561">XLOOKUP(B1561, MachineCategory!B:B, MachineCategory!A:A, "", 0, 1)
</f>
        <v>c2acaa4a-c07e-4edc-89b6-0aaa5a9904dd</v>
      </c>
      <c r="G1561" s="74" t="str">
        <f t="array" ref="G1561">XLOOKUP(C1561, MachineCategory!B:B, MachineCategory!A:A, "", 0, 1)
</f>
        <v>dcdff28c-5bfe-4199-b1b6-0eb49f8a47bc</v>
      </c>
      <c r="H1561" s="6"/>
    </row>
    <row r="1562">
      <c r="A1562" s="73" t="s">
        <v>600</v>
      </c>
      <c r="B1562" s="73">
        <v>8504.0</v>
      </c>
      <c r="C1562" s="73">
        <v>8505.0</v>
      </c>
      <c r="D1562" s="73">
        <v>5.0</v>
      </c>
      <c r="E1562" s="73"/>
      <c r="F1562" s="74" t="str">
        <f t="array" ref="F1562">XLOOKUP(B1562, MachineCategory!B:B, MachineCategory!A:A, "", 0, 1)
</f>
        <v>c2acaa4a-c07e-4edc-89b6-0aaa5a9904dd</v>
      </c>
      <c r="G1562" s="74" t="str">
        <f t="array" ref="G1562">XLOOKUP(C1562, MachineCategory!B:B, MachineCategory!A:A, "", 0, 1)
</f>
        <v>539117eb-e2e8-4744-af49-d0104964414f</v>
      </c>
      <c r="H1562" s="6"/>
    </row>
    <row r="1563">
      <c r="A1563" s="73" t="s">
        <v>600</v>
      </c>
      <c r="B1563" s="73">
        <v>8504.0</v>
      </c>
      <c r="C1563" s="73">
        <v>8501.0</v>
      </c>
      <c r="D1563" s="73">
        <v>6.0</v>
      </c>
      <c r="E1563" s="73"/>
      <c r="F1563" s="74" t="str">
        <f t="array" ref="F1563">XLOOKUP(B1563, MachineCategory!B:B, MachineCategory!A:A, "", 0, 1)
</f>
        <v>c2acaa4a-c07e-4edc-89b6-0aaa5a9904dd</v>
      </c>
      <c r="G1563" s="74" t="str">
        <f t="array" ref="G1563">XLOOKUP(C1563, MachineCategory!B:B, MachineCategory!A:A, "", 0, 1)
</f>
        <v>7e7d4f07-e79c-4d4f-98d0-505f5f69d84d</v>
      </c>
      <c r="H1563" s="6"/>
    </row>
    <row r="1564">
      <c r="A1564" s="73" t="s">
        <v>600</v>
      </c>
      <c r="B1564" s="73">
        <v>8504.0</v>
      </c>
      <c r="C1564" s="73">
        <v>8703.0</v>
      </c>
      <c r="D1564" s="73">
        <v>7.0</v>
      </c>
      <c r="E1564" s="73"/>
      <c r="F1564" s="74" t="str">
        <f t="array" ref="F1564">XLOOKUP(B1564, MachineCategory!B:B, MachineCategory!A:A, "", 0, 1)
</f>
        <v>c2acaa4a-c07e-4edc-89b6-0aaa5a9904dd</v>
      </c>
      <c r="G1564" s="74" t="str">
        <f t="array" ref="G1564">XLOOKUP(C1564, MachineCategory!B:B, MachineCategory!A:A, "", 0, 1)
</f>
        <v>164aff4a-e74b-4773-b9c8-03dfa6a8ccba</v>
      </c>
      <c r="H1564" s="6"/>
    </row>
    <row r="1565">
      <c r="A1565" s="73" t="s">
        <v>600</v>
      </c>
      <c r="B1565" s="73">
        <v>8504.0</v>
      </c>
      <c r="C1565" s="73">
        <v>8704.0</v>
      </c>
      <c r="D1565" s="73">
        <v>8.0</v>
      </c>
      <c r="E1565" s="73"/>
      <c r="F1565" s="74" t="str">
        <f t="array" ref="F1565">XLOOKUP(B1565, MachineCategory!B:B, MachineCategory!A:A, "", 0, 1)
</f>
        <v>c2acaa4a-c07e-4edc-89b6-0aaa5a9904dd</v>
      </c>
      <c r="G1565" s="74" t="str">
        <f t="array" ref="G1565">XLOOKUP(C1565, MachineCategory!B:B, MachineCategory!A:A, "", 0, 1)
</f>
        <v>123bc71a-8e4e-4b72-85cf-c39d20fdb640</v>
      </c>
      <c r="H1565" s="6"/>
    </row>
    <row r="1566">
      <c r="A1566" s="73" t="s">
        <v>600</v>
      </c>
      <c r="B1566" s="73">
        <v>8504.0</v>
      </c>
      <c r="C1566" s="73">
        <v>8701.0</v>
      </c>
      <c r="D1566" s="73">
        <v>9.0</v>
      </c>
      <c r="E1566" s="73"/>
      <c r="F1566" s="74" t="str">
        <f t="array" ref="F1566">XLOOKUP(B1566, MachineCategory!B:B, MachineCategory!A:A, "", 0, 1)
</f>
        <v>c2acaa4a-c07e-4edc-89b6-0aaa5a9904dd</v>
      </c>
      <c r="G1566" s="74" t="str">
        <f t="array" ref="G1566">XLOOKUP(C1566, MachineCategory!B:B, MachineCategory!A:A, "", 0, 1)
</f>
        <v>e1812ffa-fade-4fb7-b2d7-345adc00dd8d</v>
      </c>
      <c r="H1566" s="6"/>
    </row>
    <row r="1567">
      <c r="A1567" s="73" t="s">
        <v>600</v>
      </c>
      <c r="B1567" s="73">
        <v>8504.0</v>
      </c>
      <c r="C1567" s="73">
        <v>8119.0</v>
      </c>
      <c r="D1567" s="73">
        <v>10.0</v>
      </c>
      <c r="E1567" s="73"/>
      <c r="F1567" s="74" t="str">
        <f t="array" ref="F1567">XLOOKUP(B1567, MachineCategory!B:B, MachineCategory!A:A, "", 0, 1)
</f>
        <v>c2acaa4a-c07e-4edc-89b6-0aaa5a9904dd</v>
      </c>
      <c r="G1567" s="74" t="str">
        <f t="array" ref="G1567">XLOOKUP(C1567, MachineCategory!B:B, MachineCategory!A:A, "", 0, 1)
</f>
        <v>e176af8a-453f-41b1-9ddd-1e64e0f6cf1d</v>
      </c>
      <c r="H1567" s="6"/>
    </row>
    <row r="1568">
      <c r="A1568" s="73" t="s">
        <v>600</v>
      </c>
      <c r="B1568" s="73">
        <v>8504.0</v>
      </c>
      <c r="C1568" s="73">
        <v>8120.0</v>
      </c>
      <c r="D1568" s="73">
        <v>11.0</v>
      </c>
      <c r="E1568" s="73"/>
      <c r="F1568" s="74" t="str">
        <f t="array" ref="F1568">XLOOKUP(B1568, MachineCategory!B:B, MachineCategory!A:A, "", 0, 1)
</f>
        <v>c2acaa4a-c07e-4edc-89b6-0aaa5a9904dd</v>
      </c>
      <c r="G1568" s="74" t="str">
        <f t="array" ref="G1568">XLOOKUP(C1568, MachineCategory!B:B, MachineCategory!A:A, "", 0, 1)
</f>
        <v>1c905a6d-47a6-48cc-b83e-6168bb1a56a5</v>
      </c>
      <c r="H1568" s="6"/>
    </row>
    <row r="1569">
      <c r="A1569" s="73" t="s">
        <v>600</v>
      </c>
      <c r="B1569" s="73">
        <v>8504.0</v>
      </c>
      <c r="C1569" s="73">
        <v>8121.0</v>
      </c>
      <c r="D1569" s="73">
        <v>12.0</v>
      </c>
      <c r="E1569" s="73"/>
      <c r="F1569" s="74" t="str">
        <f t="array" ref="F1569">XLOOKUP(B1569, MachineCategory!B:B, MachineCategory!A:A, "", 0, 1)
</f>
        <v>c2acaa4a-c07e-4edc-89b6-0aaa5a9904dd</v>
      </c>
      <c r="G1569" s="74" t="str">
        <f t="array" ref="G1569">XLOOKUP(C1569, MachineCategory!B:B, MachineCategory!A:A, "", 0, 1)
</f>
        <v>f6ca47d1-716d-4efc-90c7-6590364beb0b</v>
      </c>
      <c r="H1569" s="6"/>
    </row>
    <row r="1570">
      <c r="A1570" s="73" t="s">
        <v>600</v>
      </c>
      <c r="B1570" s="73">
        <v>8504.0</v>
      </c>
      <c r="C1570" s="73">
        <v>8122.0</v>
      </c>
      <c r="D1570" s="73">
        <v>13.0</v>
      </c>
      <c r="E1570" s="73"/>
      <c r="F1570" s="74" t="str">
        <f t="array" ref="F1570">XLOOKUP(B1570, MachineCategory!B:B, MachineCategory!A:A, "", 0, 1)
</f>
        <v>c2acaa4a-c07e-4edc-89b6-0aaa5a9904dd</v>
      </c>
      <c r="G1570" s="74" t="str">
        <f t="array" ref="G1570">XLOOKUP(C1570, MachineCategory!B:B, MachineCategory!A:A, "", 0, 1)
</f>
        <v>5a10cfda-38ce-4f84-9df4-0eb8f177187e</v>
      </c>
      <c r="H1570" s="6"/>
    </row>
    <row r="1571">
      <c r="A1571" s="73" t="s">
        <v>600</v>
      </c>
      <c r="B1571" s="73">
        <v>8504.0</v>
      </c>
      <c r="C1571" s="73">
        <v>8123.0</v>
      </c>
      <c r="D1571" s="73">
        <v>14.0</v>
      </c>
      <c r="E1571" s="73"/>
      <c r="F1571" s="74" t="str">
        <f t="array" ref="F1571">XLOOKUP(B1571, MachineCategory!B:B, MachineCategory!A:A, "", 0, 1)
</f>
        <v>c2acaa4a-c07e-4edc-89b6-0aaa5a9904dd</v>
      </c>
      <c r="G1571" s="74" t="str">
        <f t="array" ref="G1571">XLOOKUP(C1571, MachineCategory!B:B, MachineCategory!A:A, "", 0, 1)
</f>
        <v>2528786d-2ca3-4bbe-931f-90ebb0f641c3</v>
      </c>
      <c r="H1571" s="6"/>
    </row>
    <row r="1572">
      <c r="A1572" s="73" t="s">
        <v>600</v>
      </c>
      <c r="B1572" s="73">
        <v>8504.0</v>
      </c>
      <c r="C1572" s="73">
        <v>8705.0</v>
      </c>
      <c r="D1572" s="73">
        <v>15.0</v>
      </c>
      <c r="E1572" s="73"/>
      <c r="F1572" s="74" t="str">
        <f t="array" ref="F1572">XLOOKUP(B1572, MachineCategory!B:B, MachineCategory!A:A, "", 0, 1)
</f>
        <v>c2acaa4a-c07e-4edc-89b6-0aaa5a9904dd</v>
      </c>
      <c r="G1572" s="74" t="str">
        <f t="array" ref="G1572">XLOOKUP(C1572, MachineCategory!B:B, MachineCategory!A:A, "", 0, 1)
</f>
        <v>c954d68d-9d27-470c-bd62-785480397db4</v>
      </c>
      <c r="H1572" s="6"/>
    </row>
    <row r="1573">
      <c r="A1573" s="73" t="s">
        <v>600</v>
      </c>
      <c r="B1573" s="73">
        <v>8504.0</v>
      </c>
      <c r="C1573" s="73">
        <v>8702.0</v>
      </c>
      <c r="D1573" s="73">
        <v>16.0</v>
      </c>
      <c r="E1573" s="73"/>
      <c r="F1573" s="74" t="str">
        <f t="array" ref="F1573">XLOOKUP(B1573, MachineCategory!B:B, MachineCategory!A:A, "", 0, 1)
</f>
        <v>c2acaa4a-c07e-4edc-89b6-0aaa5a9904dd</v>
      </c>
      <c r="G1573" s="74" t="str">
        <f t="array" ref="G1573">XLOOKUP(C1573, MachineCategory!B:B, MachineCategory!A:A, "", 0, 1)
</f>
        <v>3b93403f-153f-4bc2-90af-c1638dbc2bc7</v>
      </c>
      <c r="H1573" s="6"/>
    </row>
    <row r="1574">
      <c r="A1574" s="73" t="s">
        <v>600</v>
      </c>
      <c r="B1574" s="73">
        <v>8701.0</v>
      </c>
      <c r="C1574" s="73">
        <v>8703.0</v>
      </c>
      <c r="D1574" s="73">
        <v>1.0</v>
      </c>
      <c r="E1574" s="74" t="b">
        <v>1</v>
      </c>
      <c r="F1574" s="74" t="str">
        <f t="array" ref="F1574">XLOOKUP(B1574, MachineCategory!B:B, MachineCategory!A:A, "", 0, 1)
</f>
        <v>e1812ffa-fade-4fb7-b2d7-345adc00dd8d</v>
      </c>
      <c r="G1574" s="74" t="str">
        <f t="array" ref="G1574">XLOOKUP(C1574, MachineCategory!B:B, MachineCategory!A:A, "", 0, 1)
</f>
        <v>164aff4a-e74b-4773-b9c8-03dfa6a8ccba</v>
      </c>
      <c r="H1574" s="6"/>
    </row>
    <row r="1575">
      <c r="A1575" s="73" t="s">
        <v>600</v>
      </c>
      <c r="B1575" s="73">
        <v>8701.0</v>
      </c>
      <c r="C1575" s="73">
        <v>8704.0</v>
      </c>
      <c r="D1575" s="73">
        <v>2.0</v>
      </c>
      <c r="E1575" s="73"/>
      <c r="F1575" s="74" t="str">
        <f t="array" ref="F1575">XLOOKUP(B1575, MachineCategory!B:B, MachineCategory!A:A, "", 0, 1)
</f>
        <v>e1812ffa-fade-4fb7-b2d7-345adc00dd8d</v>
      </c>
      <c r="G1575" s="74" t="str">
        <f t="array" ref="G1575">XLOOKUP(C1575, MachineCategory!B:B, MachineCategory!A:A, "", 0, 1)
</f>
        <v>123bc71a-8e4e-4b72-85cf-c39d20fdb640</v>
      </c>
      <c r="H1575" s="6"/>
    </row>
    <row r="1576">
      <c r="A1576" s="73" t="s">
        <v>600</v>
      </c>
      <c r="B1576" s="73">
        <v>8701.0</v>
      </c>
      <c r="C1576" s="73">
        <v>8705.0</v>
      </c>
      <c r="D1576" s="73">
        <v>3.0</v>
      </c>
      <c r="E1576" s="73"/>
      <c r="F1576" s="74" t="str">
        <f t="array" ref="F1576">XLOOKUP(B1576, MachineCategory!B:B, MachineCategory!A:A, "", 0, 1)
</f>
        <v>e1812ffa-fade-4fb7-b2d7-345adc00dd8d</v>
      </c>
      <c r="G1576" s="74" t="str">
        <f t="array" ref="G1576">XLOOKUP(C1576, MachineCategory!B:B, MachineCategory!A:A, "", 0, 1)
</f>
        <v>c954d68d-9d27-470c-bd62-785480397db4</v>
      </c>
      <c r="H1576" s="6"/>
    </row>
    <row r="1577">
      <c r="A1577" s="73" t="s">
        <v>600</v>
      </c>
      <c r="B1577" s="73">
        <v>8701.0</v>
      </c>
      <c r="C1577" s="73">
        <v>8702.0</v>
      </c>
      <c r="D1577" s="73">
        <v>4.0</v>
      </c>
      <c r="E1577" s="73"/>
      <c r="F1577" s="74" t="str">
        <f t="array" ref="F1577">XLOOKUP(B1577, MachineCategory!B:B, MachineCategory!A:A, "", 0, 1)
</f>
        <v>e1812ffa-fade-4fb7-b2d7-345adc00dd8d</v>
      </c>
      <c r="G1577" s="74" t="str">
        <f t="array" ref="G1577">XLOOKUP(C1577, MachineCategory!B:B, MachineCategory!A:A, "", 0, 1)
</f>
        <v>3b93403f-153f-4bc2-90af-c1638dbc2bc7</v>
      </c>
      <c r="H1577" s="6"/>
    </row>
    <row r="1578">
      <c r="A1578" s="73" t="s">
        <v>600</v>
      </c>
      <c r="B1578" s="73">
        <v>8701.0</v>
      </c>
      <c r="C1578" s="73">
        <v>8504.0</v>
      </c>
      <c r="D1578" s="73">
        <v>5.0</v>
      </c>
      <c r="E1578" s="73"/>
      <c r="F1578" s="74" t="str">
        <f t="array" ref="F1578">XLOOKUP(B1578, MachineCategory!B:B, MachineCategory!A:A, "", 0, 1)
</f>
        <v>e1812ffa-fade-4fb7-b2d7-345adc00dd8d</v>
      </c>
      <c r="G1578" s="74" t="str">
        <f t="array" ref="G1578">XLOOKUP(C1578, MachineCategory!B:B, MachineCategory!A:A, "", 0, 1)
</f>
        <v>c2acaa4a-c07e-4edc-89b6-0aaa5a9904dd</v>
      </c>
      <c r="H1578" s="6"/>
    </row>
    <row r="1579">
      <c r="A1579" s="73" t="s">
        <v>600</v>
      </c>
      <c r="B1579" s="73">
        <v>8701.0</v>
      </c>
      <c r="C1579" s="73">
        <v>8503.0</v>
      </c>
      <c r="D1579" s="73">
        <v>6.0</v>
      </c>
      <c r="E1579" s="73"/>
      <c r="F1579" s="74" t="str">
        <f t="array" ref="F1579">XLOOKUP(B1579, MachineCategory!B:B, MachineCategory!A:A, "", 0, 1)
</f>
        <v>e1812ffa-fade-4fb7-b2d7-345adc00dd8d</v>
      </c>
      <c r="G1579" s="74" t="str">
        <f t="array" ref="G1579">XLOOKUP(C1579, MachineCategory!B:B, MachineCategory!A:A, "", 0, 1)
</f>
        <v>20316490-7864-4783-8334-5fab7b6a3584</v>
      </c>
      <c r="H1579" s="6"/>
    </row>
    <row r="1580">
      <c r="A1580" s="73" t="s">
        <v>600</v>
      </c>
      <c r="B1580" s="73">
        <v>8701.0</v>
      </c>
      <c r="C1580" s="73">
        <v>8502.0</v>
      </c>
      <c r="D1580" s="73">
        <v>7.0</v>
      </c>
      <c r="E1580" s="73"/>
      <c r="F1580" s="74" t="str">
        <f t="array" ref="F1580">XLOOKUP(B1580, MachineCategory!B:B, MachineCategory!A:A, "", 0, 1)
</f>
        <v>e1812ffa-fade-4fb7-b2d7-345adc00dd8d</v>
      </c>
      <c r="G1580" s="74" t="str">
        <f t="array" ref="G1580">XLOOKUP(C1580, MachineCategory!B:B, MachineCategory!A:A, "", 0, 1)
</f>
        <v>dcdff28c-5bfe-4199-b1b6-0eb49f8a47bc</v>
      </c>
      <c r="H1580" s="6"/>
    </row>
    <row r="1581">
      <c r="A1581" s="73" t="s">
        <v>600</v>
      </c>
      <c r="B1581" s="73">
        <v>8701.0</v>
      </c>
      <c r="C1581" s="73">
        <v>8501.0</v>
      </c>
      <c r="D1581" s="73">
        <v>8.0</v>
      </c>
      <c r="E1581" s="73"/>
      <c r="F1581" s="74" t="str">
        <f t="array" ref="F1581">XLOOKUP(B1581, MachineCategory!B:B, MachineCategory!A:A, "", 0, 1)
</f>
        <v>e1812ffa-fade-4fb7-b2d7-345adc00dd8d</v>
      </c>
      <c r="G1581" s="74" t="str">
        <f t="array" ref="G1581">XLOOKUP(C1581, MachineCategory!B:B, MachineCategory!A:A, "", 0, 1)
</f>
        <v>7e7d4f07-e79c-4d4f-98d0-505f5f69d84d</v>
      </c>
      <c r="H1581" s="6"/>
    </row>
    <row r="1582">
      <c r="A1582" s="73" t="s">
        <v>600</v>
      </c>
      <c r="B1582" s="73">
        <v>8701.0</v>
      </c>
      <c r="C1582" s="73">
        <v>8123.0</v>
      </c>
      <c r="D1582" s="73">
        <v>9.0</v>
      </c>
      <c r="E1582" s="73"/>
      <c r="F1582" s="74" t="str">
        <f t="array" ref="F1582">XLOOKUP(B1582, MachineCategory!B:B, MachineCategory!A:A, "", 0, 1)
</f>
        <v>e1812ffa-fade-4fb7-b2d7-345adc00dd8d</v>
      </c>
      <c r="G1582" s="74" t="str">
        <f t="array" ref="G1582">XLOOKUP(C1582, MachineCategory!B:B, MachineCategory!A:A, "", 0, 1)
</f>
        <v>2528786d-2ca3-4bbe-931f-90ebb0f641c3</v>
      </c>
      <c r="H1582" s="6"/>
    </row>
    <row r="1583">
      <c r="A1583" s="73" t="s">
        <v>600</v>
      </c>
      <c r="B1583" s="73">
        <v>8701.0</v>
      </c>
      <c r="C1583" s="73">
        <v>8118.0</v>
      </c>
      <c r="D1583" s="73">
        <v>10.0</v>
      </c>
      <c r="E1583" s="73"/>
      <c r="F1583" s="74" t="str">
        <f t="array" ref="F1583">XLOOKUP(B1583, MachineCategory!B:B, MachineCategory!A:A, "", 0, 1)
</f>
        <v>e1812ffa-fade-4fb7-b2d7-345adc00dd8d</v>
      </c>
      <c r="G1583" s="74" t="str">
        <f t="array" ref="G1583">XLOOKUP(C1583, MachineCategory!B:B, MachineCategory!A:A, "", 0, 1)
</f>
        <v>140185fa-2b64-497c-af1e-352bbfd9135a</v>
      </c>
      <c r="H1583" s="6"/>
    </row>
    <row r="1584">
      <c r="A1584" s="73" t="s">
        <v>600</v>
      </c>
      <c r="B1584" s="73">
        <v>8701.0</v>
      </c>
      <c r="C1584" s="73">
        <v>8117.0</v>
      </c>
      <c r="D1584" s="73">
        <v>11.0</v>
      </c>
      <c r="E1584" s="73"/>
      <c r="F1584" s="74" t="str">
        <f t="array" ref="F1584">XLOOKUP(B1584, MachineCategory!B:B, MachineCategory!A:A, "", 0, 1)
</f>
        <v>e1812ffa-fade-4fb7-b2d7-345adc00dd8d</v>
      </c>
      <c r="G1584" s="74" t="str">
        <f t="array" ref="G1584">XLOOKUP(C1584, MachineCategory!B:B, MachineCategory!A:A, "", 0, 1)
</f>
        <v>d5bc28e7-40a9-42ee-9622-58818a18020d</v>
      </c>
      <c r="H1584" s="6"/>
    </row>
    <row r="1585">
      <c r="A1585" s="73" t="s">
        <v>600</v>
      </c>
      <c r="B1585" s="73">
        <v>8701.0</v>
      </c>
      <c r="C1585" s="73">
        <v>8122.0</v>
      </c>
      <c r="D1585" s="73">
        <v>12.0</v>
      </c>
      <c r="E1585" s="73"/>
      <c r="F1585" s="74" t="str">
        <f t="array" ref="F1585">XLOOKUP(B1585, MachineCategory!B:B, MachineCategory!A:A, "", 0, 1)
</f>
        <v>e1812ffa-fade-4fb7-b2d7-345adc00dd8d</v>
      </c>
      <c r="G1585" s="74" t="str">
        <f t="array" ref="G1585">XLOOKUP(C1585, MachineCategory!B:B, MachineCategory!A:A, "", 0, 1)
</f>
        <v>5a10cfda-38ce-4f84-9df4-0eb8f177187e</v>
      </c>
      <c r="H1585" s="6"/>
    </row>
    <row r="1586">
      <c r="A1586" s="73" t="s">
        <v>600</v>
      </c>
      <c r="B1586" s="73">
        <v>8701.0</v>
      </c>
      <c r="C1586" s="73">
        <v>8121.0</v>
      </c>
      <c r="D1586" s="73">
        <v>13.0</v>
      </c>
      <c r="E1586" s="73"/>
      <c r="F1586" s="74" t="str">
        <f t="array" ref="F1586">XLOOKUP(B1586, MachineCategory!B:B, MachineCategory!A:A, "", 0, 1)
</f>
        <v>e1812ffa-fade-4fb7-b2d7-345adc00dd8d</v>
      </c>
      <c r="G1586" s="74" t="str">
        <f t="array" ref="G1586">XLOOKUP(C1586, MachineCategory!B:B, MachineCategory!A:A, "", 0, 1)
</f>
        <v>f6ca47d1-716d-4efc-90c7-6590364beb0b</v>
      </c>
      <c r="H1586" s="6"/>
    </row>
    <row r="1587">
      <c r="A1587" s="73" t="s">
        <v>600</v>
      </c>
      <c r="B1587" s="73">
        <v>8701.0</v>
      </c>
      <c r="C1587" s="73">
        <v>8120.0</v>
      </c>
      <c r="D1587" s="73">
        <v>14.0</v>
      </c>
      <c r="E1587" s="73"/>
      <c r="F1587" s="74" t="str">
        <f t="array" ref="F1587">XLOOKUP(B1587, MachineCategory!B:B, MachineCategory!A:A, "", 0, 1)
</f>
        <v>e1812ffa-fade-4fb7-b2d7-345adc00dd8d</v>
      </c>
      <c r="G1587" s="74" t="str">
        <f t="array" ref="G1587">XLOOKUP(C1587, MachineCategory!B:B, MachineCategory!A:A, "", 0, 1)
</f>
        <v>1c905a6d-47a6-48cc-b83e-6168bb1a56a5</v>
      </c>
      <c r="H1587" s="6"/>
    </row>
    <row r="1588">
      <c r="A1588" s="73" t="s">
        <v>600</v>
      </c>
      <c r="B1588" s="73">
        <v>8701.0</v>
      </c>
      <c r="C1588" s="73">
        <v>8119.0</v>
      </c>
      <c r="D1588" s="73">
        <v>15.0</v>
      </c>
      <c r="E1588" s="73"/>
      <c r="F1588" s="74" t="str">
        <f t="array" ref="F1588">XLOOKUP(B1588, MachineCategory!B:B, MachineCategory!A:A, "", 0, 1)
</f>
        <v>e1812ffa-fade-4fb7-b2d7-345adc00dd8d</v>
      </c>
      <c r="G1588" s="74" t="str">
        <f t="array" ref="G1588">XLOOKUP(C1588, MachineCategory!B:B, MachineCategory!A:A, "", 0, 1)
</f>
        <v>e176af8a-453f-41b1-9ddd-1e64e0f6cf1d</v>
      </c>
      <c r="H1588" s="6"/>
    </row>
    <row r="1589">
      <c r="A1589" s="73" t="s">
        <v>600</v>
      </c>
      <c r="B1589" s="73">
        <v>8701.0</v>
      </c>
      <c r="C1589" s="73">
        <v>8116.0</v>
      </c>
      <c r="D1589" s="73">
        <v>16.0</v>
      </c>
      <c r="E1589" s="73"/>
      <c r="F1589" s="74" t="str">
        <f t="array" ref="F1589">XLOOKUP(B1589, MachineCategory!B:B, MachineCategory!A:A, "", 0, 1)
</f>
        <v>e1812ffa-fade-4fb7-b2d7-345adc00dd8d</v>
      </c>
      <c r="G1589" s="74" t="str">
        <f t="array" ref="G1589">XLOOKUP(C1589, MachineCategory!B:B, MachineCategory!A:A, "", 0, 1)
</f>
        <v>916f65c2-8091-487d-821d-7f0153985710</v>
      </c>
      <c r="H1589" s="6"/>
    </row>
    <row r="1590">
      <c r="A1590" s="73" t="s">
        <v>600</v>
      </c>
      <c r="B1590" s="73">
        <v>8701.0</v>
      </c>
      <c r="C1590" s="73">
        <v>8115.0</v>
      </c>
      <c r="D1590" s="73">
        <v>17.0</v>
      </c>
      <c r="E1590" s="73"/>
      <c r="F1590" s="74" t="str">
        <f t="array" ref="F1590">XLOOKUP(B1590, MachineCategory!B:B, MachineCategory!A:A, "", 0, 1)
</f>
        <v>e1812ffa-fade-4fb7-b2d7-345adc00dd8d</v>
      </c>
      <c r="G1590" s="74" t="str">
        <f t="array" ref="G1590">XLOOKUP(C1590, MachineCategory!B:B, MachineCategory!A:A, "", 0, 1)
</f>
        <v>550fe141-f0d3-4146-9a03-ea306764179b</v>
      </c>
      <c r="H1590" s="6"/>
    </row>
    <row r="1591">
      <c r="A1591" s="73" t="s">
        <v>600</v>
      </c>
      <c r="B1591" s="73">
        <v>8701.0</v>
      </c>
      <c r="C1591" s="73">
        <v>8114.0</v>
      </c>
      <c r="D1591" s="73">
        <v>18.0</v>
      </c>
      <c r="E1591" s="73"/>
      <c r="F1591" s="74" t="str">
        <f t="array" ref="F1591">XLOOKUP(B1591, MachineCategory!B:B, MachineCategory!A:A, "", 0, 1)
</f>
        <v>e1812ffa-fade-4fb7-b2d7-345adc00dd8d</v>
      </c>
      <c r="G1591" s="74" t="str">
        <f t="array" ref="G1591">XLOOKUP(C1591, MachineCategory!B:B, MachineCategory!A:A, "", 0, 1)
</f>
        <v>8922ba7e-3630-4a1a-b53b-c66a0970f1e5</v>
      </c>
      <c r="H1591" s="6"/>
    </row>
    <row r="1592">
      <c r="A1592" s="73" t="s">
        <v>600</v>
      </c>
      <c r="B1592" s="73">
        <v>8701.0</v>
      </c>
      <c r="C1592" s="73">
        <v>8113.0</v>
      </c>
      <c r="D1592" s="73">
        <v>19.0</v>
      </c>
      <c r="E1592" s="73"/>
      <c r="F1592" s="74" t="str">
        <f t="array" ref="F1592">XLOOKUP(B1592, MachineCategory!B:B, MachineCategory!A:A, "", 0, 1)
</f>
        <v>e1812ffa-fade-4fb7-b2d7-345adc00dd8d</v>
      </c>
      <c r="G1592" s="74" t="str">
        <f t="array" ref="G1592">XLOOKUP(C1592, MachineCategory!B:B, MachineCategory!A:A, "", 0, 1)
</f>
        <v>644a6302-7a8b-412d-8c7b-da7b22e9b6f0</v>
      </c>
      <c r="H1592" s="6"/>
    </row>
    <row r="1593">
      <c r="A1593" s="73" t="s">
        <v>600</v>
      </c>
      <c r="B1593" s="73">
        <v>8703.0</v>
      </c>
      <c r="C1593" s="73">
        <v>8701.0</v>
      </c>
      <c r="D1593" s="73">
        <v>1.0</v>
      </c>
      <c r="E1593" s="74" t="b">
        <v>1</v>
      </c>
      <c r="F1593" s="74" t="str">
        <f t="array" ref="F1593">XLOOKUP(B1593, MachineCategory!B:B, MachineCategory!A:A, "", 0, 1)
</f>
        <v>164aff4a-e74b-4773-b9c8-03dfa6a8ccba</v>
      </c>
      <c r="G1593" s="74" t="str">
        <f t="array" ref="G1593">XLOOKUP(C1593, MachineCategory!B:B, MachineCategory!A:A, "", 0, 1)
</f>
        <v>e1812ffa-fade-4fb7-b2d7-345adc00dd8d</v>
      </c>
      <c r="H1593" s="6"/>
    </row>
    <row r="1594">
      <c r="A1594" s="73" t="s">
        <v>600</v>
      </c>
      <c r="B1594" s="73">
        <v>8703.0</v>
      </c>
      <c r="C1594" s="73">
        <v>8704.0</v>
      </c>
      <c r="D1594" s="73">
        <v>2.0</v>
      </c>
      <c r="E1594" s="73"/>
      <c r="F1594" s="74" t="str">
        <f t="array" ref="F1594">XLOOKUP(B1594, MachineCategory!B:B, MachineCategory!A:A, "", 0, 1)
</f>
        <v>164aff4a-e74b-4773-b9c8-03dfa6a8ccba</v>
      </c>
      <c r="G1594" s="74" t="str">
        <f t="array" ref="G1594">XLOOKUP(C1594, MachineCategory!B:B, MachineCategory!A:A, "", 0, 1)
</f>
        <v>123bc71a-8e4e-4b72-85cf-c39d20fdb640</v>
      </c>
      <c r="H1594" s="6"/>
    </row>
    <row r="1595">
      <c r="A1595" s="73" t="s">
        <v>600</v>
      </c>
      <c r="B1595" s="73">
        <v>8703.0</v>
      </c>
      <c r="C1595" s="73">
        <v>8705.0</v>
      </c>
      <c r="D1595" s="73">
        <v>3.0</v>
      </c>
      <c r="E1595" s="73"/>
      <c r="F1595" s="74" t="str">
        <f t="array" ref="F1595">XLOOKUP(B1595, MachineCategory!B:B, MachineCategory!A:A, "", 0, 1)
</f>
        <v>164aff4a-e74b-4773-b9c8-03dfa6a8ccba</v>
      </c>
      <c r="G1595" s="74" t="str">
        <f t="array" ref="G1595">XLOOKUP(C1595, MachineCategory!B:B, MachineCategory!A:A, "", 0, 1)
</f>
        <v>c954d68d-9d27-470c-bd62-785480397db4</v>
      </c>
      <c r="H1595" s="6"/>
    </row>
    <row r="1596">
      <c r="A1596" s="73" t="s">
        <v>600</v>
      </c>
      <c r="B1596" s="73">
        <v>8703.0</v>
      </c>
      <c r="C1596" s="73">
        <v>8702.0</v>
      </c>
      <c r="D1596" s="73">
        <v>4.0</v>
      </c>
      <c r="E1596" s="73"/>
      <c r="F1596" s="74" t="str">
        <f t="array" ref="F1596">XLOOKUP(B1596, MachineCategory!B:B, MachineCategory!A:A, "", 0, 1)
</f>
        <v>164aff4a-e74b-4773-b9c8-03dfa6a8ccba</v>
      </c>
      <c r="G1596" s="74" t="str">
        <f t="array" ref="G1596">XLOOKUP(C1596, MachineCategory!B:B, MachineCategory!A:A, "", 0, 1)
</f>
        <v>3b93403f-153f-4bc2-90af-c1638dbc2bc7</v>
      </c>
      <c r="H1596" s="6"/>
    </row>
    <row r="1597">
      <c r="A1597" s="73" t="s">
        <v>600</v>
      </c>
      <c r="B1597" s="73">
        <v>8703.0</v>
      </c>
      <c r="C1597" s="73">
        <v>8504.0</v>
      </c>
      <c r="D1597" s="73">
        <v>5.0</v>
      </c>
      <c r="E1597" s="73"/>
      <c r="F1597" s="74" t="str">
        <f t="array" ref="F1597">XLOOKUP(B1597, MachineCategory!B:B, MachineCategory!A:A, "", 0, 1)
</f>
        <v>164aff4a-e74b-4773-b9c8-03dfa6a8ccba</v>
      </c>
      <c r="G1597" s="74" t="str">
        <f t="array" ref="G1597">XLOOKUP(C1597, MachineCategory!B:B, MachineCategory!A:A, "", 0, 1)
</f>
        <v>c2acaa4a-c07e-4edc-89b6-0aaa5a9904dd</v>
      </c>
      <c r="H1597" s="6"/>
    </row>
    <row r="1598">
      <c r="A1598" s="73" t="s">
        <v>600</v>
      </c>
      <c r="B1598" s="73">
        <v>8703.0</v>
      </c>
      <c r="C1598" s="73">
        <v>8503.0</v>
      </c>
      <c r="D1598" s="73">
        <v>6.0</v>
      </c>
      <c r="E1598" s="73"/>
      <c r="F1598" s="74" t="str">
        <f t="array" ref="F1598">XLOOKUP(B1598, MachineCategory!B:B, MachineCategory!A:A, "", 0, 1)
</f>
        <v>164aff4a-e74b-4773-b9c8-03dfa6a8ccba</v>
      </c>
      <c r="G1598" s="74" t="str">
        <f t="array" ref="G1598">XLOOKUP(C1598, MachineCategory!B:B, MachineCategory!A:A, "", 0, 1)
</f>
        <v>20316490-7864-4783-8334-5fab7b6a3584</v>
      </c>
      <c r="H1598" s="6"/>
    </row>
    <row r="1599">
      <c r="A1599" s="73" t="s">
        <v>600</v>
      </c>
      <c r="B1599" s="73">
        <v>8703.0</v>
      </c>
      <c r="C1599" s="73">
        <v>8502.0</v>
      </c>
      <c r="D1599" s="73">
        <v>7.0</v>
      </c>
      <c r="E1599" s="73"/>
      <c r="F1599" s="74" t="str">
        <f t="array" ref="F1599">XLOOKUP(B1599, MachineCategory!B:B, MachineCategory!A:A, "", 0, 1)
</f>
        <v>164aff4a-e74b-4773-b9c8-03dfa6a8ccba</v>
      </c>
      <c r="G1599" s="74" t="str">
        <f t="array" ref="G1599">XLOOKUP(C1599, MachineCategory!B:B, MachineCategory!A:A, "", 0, 1)
</f>
        <v>dcdff28c-5bfe-4199-b1b6-0eb49f8a47bc</v>
      </c>
      <c r="H1599" s="6"/>
    </row>
    <row r="1600">
      <c r="A1600" s="73" t="s">
        <v>600</v>
      </c>
      <c r="B1600" s="73">
        <v>8703.0</v>
      </c>
      <c r="C1600" s="73">
        <v>8501.0</v>
      </c>
      <c r="D1600" s="73">
        <v>8.0</v>
      </c>
      <c r="E1600" s="73"/>
      <c r="F1600" s="74" t="str">
        <f t="array" ref="F1600">XLOOKUP(B1600, MachineCategory!B:B, MachineCategory!A:A, "", 0, 1)
</f>
        <v>164aff4a-e74b-4773-b9c8-03dfa6a8ccba</v>
      </c>
      <c r="G1600" s="74" t="str">
        <f t="array" ref="G1600">XLOOKUP(C1600, MachineCategory!B:B, MachineCategory!A:A, "", 0, 1)
</f>
        <v>7e7d4f07-e79c-4d4f-98d0-505f5f69d84d</v>
      </c>
      <c r="H1600" s="6"/>
    </row>
    <row r="1601">
      <c r="A1601" s="73" t="s">
        <v>600</v>
      </c>
      <c r="B1601" s="73">
        <v>8703.0</v>
      </c>
      <c r="C1601" s="73">
        <v>8507.0</v>
      </c>
      <c r="D1601" s="73">
        <v>9.0</v>
      </c>
      <c r="E1601" s="73"/>
      <c r="F1601" s="74" t="str">
        <f t="array" ref="F1601">XLOOKUP(B1601, MachineCategory!B:B, MachineCategory!A:A, "", 0, 1)
</f>
        <v>164aff4a-e74b-4773-b9c8-03dfa6a8ccba</v>
      </c>
      <c r="G1601" s="74" t="str">
        <f t="array" ref="G1601">XLOOKUP(C1601, MachineCategory!B:B, MachineCategory!A:A, "", 0, 1)
</f>
        <v>3d2d78df-2569-4e50-bd34-0a64d212747d</v>
      </c>
      <c r="H1601" s="6"/>
    </row>
    <row r="1602">
      <c r="A1602" s="73" t="s">
        <v>600</v>
      </c>
      <c r="B1602" s="73">
        <v>8703.0</v>
      </c>
      <c r="C1602" s="73">
        <v>8506.0</v>
      </c>
      <c r="D1602" s="73">
        <v>10.0</v>
      </c>
      <c r="E1602" s="73"/>
      <c r="F1602" s="74" t="str">
        <f t="array" ref="F1602">XLOOKUP(B1602, MachineCategory!B:B, MachineCategory!A:A, "", 0, 1)
</f>
        <v>164aff4a-e74b-4773-b9c8-03dfa6a8ccba</v>
      </c>
      <c r="G1602" s="74" t="str">
        <f t="array" ref="G1602">XLOOKUP(C1602, MachineCategory!B:B, MachineCategory!A:A, "", 0, 1)
</f>
        <v>cf4f890b-d994-486f-8f2a-5e1c0aa9612f</v>
      </c>
      <c r="H1602" s="6"/>
    </row>
    <row r="1603">
      <c r="A1603" s="73" t="s">
        <v>600</v>
      </c>
      <c r="B1603" s="73">
        <v>8703.0</v>
      </c>
      <c r="C1603" s="73">
        <v>8508.0</v>
      </c>
      <c r="D1603" s="73">
        <v>11.0</v>
      </c>
      <c r="E1603" s="73"/>
      <c r="F1603" s="74" t="str">
        <f t="array" ref="F1603">XLOOKUP(B1603, MachineCategory!B:B, MachineCategory!A:A, "", 0, 1)
</f>
        <v>164aff4a-e74b-4773-b9c8-03dfa6a8ccba</v>
      </c>
      <c r="G1603" s="74" t="str">
        <f t="array" ref="G1603">XLOOKUP(C1603, MachineCategory!B:B, MachineCategory!A:A, "", 0, 1)
</f>
        <v>c40a99eb-2c08-4629-ad1a-1a29523631d5</v>
      </c>
      <c r="H1603" s="6"/>
    </row>
    <row r="1604">
      <c r="A1604" s="73" t="s">
        <v>600</v>
      </c>
      <c r="B1604" s="73">
        <v>8703.0</v>
      </c>
      <c r="C1604" s="73">
        <v>8123.0</v>
      </c>
      <c r="D1604" s="73">
        <v>12.0</v>
      </c>
      <c r="E1604" s="73"/>
      <c r="F1604" s="74" t="str">
        <f t="array" ref="F1604">XLOOKUP(B1604, MachineCategory!B:B, MachineCategory!A:A, "", 0, 1)
</f>
        <v>164aff4a-e74b-4773-b9c8-03dfa6a8ccba</v>
      </c>
      <c r="G1604" s="74" t="str">
        <f t="array" ref="G1604">XLOOKUP(C1604, MachineCategory!B:B, MachineCategory!A:A, "", 0, 1)
</f>
        <v>2528786d-2ca3-4bbe-931f-90ebb0f641c3</v>
      </c>
      <c r="H1604" s="6"/>
    </row>
    <row r="1605">
      <c r="A1605" s="73" t="s">
        <v>600</v>
      </c>
      <c r="B1605" s="73">
        <v>8703.0</v>
      </c>
      <c r="C1605" s="73">
        <v>8122.0</v>
      </c>
      <c r="D1605" s="73">
        <v>13.0</v>
      </c>
      <c r="E1605" s="73"/>
      <c r="F1605" s="74" t="str">
        <f t="array" ref="F1605">XLOOKUP(B1605, MachineCategory!B:B, MachineCategory!A:A, "", 0, 1)
</f>
        <v>164aff4a-e74b-4773-b9c8-03dfa6a8ccba</v>
      </c>
      <c r="G1605" s="74" t="str">
        <f t="array" ref="G1605">XLOOKUP(C1605, MachineCategory!B:B, MachineCategory!A:A, "", 0, 1)
</f>
        <v>5a10cfda-38ce-4f84-9df4-0eb8f177187e</v>
      </c>
      <c r="H1605" s="6"/>
    </row>
    <row r="1606">
      <c r="A1606" s="73" t="s">
        <v>600</v>
      </c>
      <c r="B1606" s="73">
        <v>8703.0</v>
      </c>
      <c r="C1606" s="73">
        <v>8121.0</v>
      </c>
      <c r="D1606" s="73">
        <v>14.0</v>
      </c>
      <c r="E1606" s="73"/>
      <c r="F1606" s="74" t="str">
        <f t="array" ref="F1606">XLOOKUP(B1606, MachineCategory!B:B, MachineCategory!A:A, "", 0, 1)
</f>
        <v>164aff4a-e74b-4773-b9c8-03dfa6a8ccba</v>
      </c>
      <c r="G1606" s="74" t="str">
        <f t="array" ref="G1606">XLOOKUP(C1606, MachineCategory!B:B, MachineCategory!A:A, "", 0, 1)
</f>
        <v>f6ca47d1-716d-4efc-90c7-6590364beb0b</v>
      </c>
      <c r="H1606" s="6"/>
    </row>
    <row r="1607">
      <c r="A1607" s="73" t="s">
        <v>600</v>
      </c>
      <c r="B1607" s="73">
        <v>8703.0</v>
      </c>
      <c r="C1607" s="73">
        <v>8120.0</v>
      </c>
      <c r="D1607" s="73">
        <v>15.0</v>
      </c>
      <c r="E1607" s="73"/>
      <c r="F1607" s="74" t="str">
        <f t="array" ref="F1607">XLOOKUP(B1607, MachineCategory!B:B, MachineCategory!A:A, "", 0, 1)
</f>
        <v>164aff4a-e74b-4773-b9c8-03dfa6a8ccba</v>
      </c>
      <c r="G1607" s="74" t="str">
        <f t="array" ref="G1607">XLOOKUP(C1607, MachineCategory!B:B, MachineCategory!A:A, "", 0, 1)
</f>
        <v>1c905a6d-47a6-48cc-b83e-6168bb1a56a5</v>
      </c>
      <c r="H1607" s="6"/>
    </row>
    <row r="1608">
      <c r="A1608" s="73" t="s">
        <v>600</v>
      </c>
      <c r="B1608" s="73">
        <v>8703.0</v>
      </c>
      <c r="C1608" s="73">
        <v>8119.0</v>
      </c>
      <c r="D1608" s="73">
        <v>16.0</v>
      </c>
      <c r="E1608" s="73"/>
      <c r="F1608" s="74" t="str">
        <f t="array" ref="F1608">XLOOKUP(B1608, MachineCategory!B:B, MachineCategory!A:A, "", 0, 1)
</f>
        <v>164aff4a-e74b-4773-b9c8-03dfa6a8ccba</v>
      </c>
      <c r="G1608" s="74" t="str">
        <f t="array" ref="G1608">XLOOKUP(C1608, MachineCategory!B:B, MachineCategory!A:A, "", 0, 1)
</f>
        <v>e176af8a-453f-41b1-9ddd-1e64e0f6cf1d</v>
      </c>
      <c r="H1608" s="6"/>
    </row>
    <row r="1609">
      <c r="A1609" s="73" t="s">
        <v>600</v>
      </c>
      <c r="B1609" s="73">
        <v>8704.0</v>
      </c>
      <c r="C1609" s="73">
        <v>8705.0</v>
      </c>
      <c r="D1609" s="73">
        <v>1.0</v>
      </c>
      <c r="E1609" s="74" t="b">
        <v>1</v>
      </c>
      <c r="F1609" s="74" t="str">
        <f t="array" ref="F1609">XLOOKUP(B1609, MachineCategory!B:B, MachineCategory!A:A, "", 0, 1)
</f>
        <v>123bc71a-8e4e-4b72-85cf-c39d20fdb640</v>
      </c>
      <c r="G1609" s="74" t="str">
        <f t="array" ref="G1609">XLOOKUP(C1609, MachineCategory!B:B, MachineCategory!A:A, "", 0, 1)
</f>
        <v>c954d68d-9d27-470c-bd62-785480397db4</v>
      </c>
      <c r="H1609" s="6"/>
    </row>
    <row r="1610">
      <c r="A1610" s="73" t="s">
        <v>600</v>
      </c>
      <c r="B1610" s="73">
        <v>8704.0</v>
      </c>
      <c r="C1610" s="73">
        <v>8703.0</v>
      </c>
      <c r="D1610" s="73">
        <v>2.0</v>
      </c>
      <c r="E1610" s="73"/>
      <c r="F1610" s="74" t="str">
        <f t="array" ref="F1610">XLOOKUP(B1610, MachineCategory!B:B, MachineCategory!A:A, "", 0, 1)
</f>
        <v>123bc71a-8e4e-4b72-85cf-c39d20fdb640</v>
      </c>
      <c r="G1610" s="74" t="str">
        <f t="array" ref="G1610">XLOOKUP(C1610, MachineCategory!B:B, MachineCategory!A:A, "", 0, 1)
</f>
        <v>164aff4a-e74b-4773-b9c8-03dfa6a8ccba</v>
      </c>
      <c r="H1610" s="6"/>
    </row>
    <row r="1611">
      <c r="A1611" s="73" t="s">
        <v>600</v>
      </c>
      <c r="B1611" s="73">
        <v>8704.0</v>
      </c>
      <c r="C1611" s="73">
        <v>8701.0</v>
      </c>
      <c r="D1611" s="73">
        <v>3.0</v>
      </c>
      <c r="E1611" s="73"/>
      <c r="F1611" s="74" t="str">
        <f t="array" ref="F1611">XLOOKUP(B1611, MachineCategory!B:B, MachineCategory!A:A, "", 0, 1)
</f>
        <v>123bc71a-8e4e-4b72-85cf-c39d20fdb640</v>
      </c>
      <c r="G1611" s="74" t="str">
        <f t="array" ref="G1611">XLOOKUP(C1611, MachineCategory!B:B, MachineCategory!A:A, "", 0, 1)
</f>
        <v>e1812ffa-fade-4fb7-b2d7-345adc00dd8d</v>
      </c>
      <c r="H1611" s="6"/>
    </row>
    <row r="1612">
      <c r="A1612" s="73" t="s">
        <v>600</v>
      </c>
      <c r="B1612" s="73">
        <v>8704.0</v>
      </c>
      <c r="C1612" s="73">
        <v>8702.0</v>
      </c>
      <c r="D1612" s="73">
        <v>4.0</v>
      </c>
      <c r="E1612" s="73"/>
      <c r="F1612" s="74" t="str">
        <f t="array" ref="F1612">XLOOKUP(B1612, MachineCategory!B:B, MachineCategory!A:A, "", 0, 1)
</f>
        <v>123bc71a-8e4e-4b72-85cf-c39d20fdb640</v>
      </c>
      <c r="G1612" s="74" t="str">
        <f t="array" ref="G1612">XLOOKUP(C1612, MachineCategory!B:B, MachineCategory!A:A, "", 0, 1)
</f>
        <v>3b93403f-153f-4bc2-90af-c1638dbc2bc7</v>
      </c>
      <c r="H1612" s="6"/>
    </row>
    <row r="1613">
      <c r="A1613" s="73" t="s">
        <v>600</v>
      </c>
      <c r="B1613" s="73">
        <v>8704.0</v>
      </c>
      <c r="C1613" s="73">
        <v>8504.0</v>
      </c>
      <c r="D1613" s="73">
        <v>5.0</v>
      </c>
      <c r="E1613" s="73"/>
      <c r="F1613" s="74" t="str">
        <f t="array" ref="F1613">XLOOKUP(B1613, MachineCategory!B:B, MachineCategory!A:A, "", 0, 1)
</f>
        <v>123bc71a-8e4e-4b72-85cf-c39d20fdb640</v>
      </c>
      <c r="G1613" s="74" t="str">
        <f t="array" ref="G1613">XLOOKUP(C1613, MachineCategory!B:B, MachineCategory!A:A, "", 0, 1)
</f>
        <v>c2acaa4a-c07e-4edc-89b6-0aaa5a9904dd</v>
      </c>
      <c r="H1613" s="6"/>
    </row>
    <row r="1614">
      <c r="A1614" s="73" t="s">
        <v>600</v>
      </c>
      <c r="B1614" s="73">
        <v>8704.0</v>
      </c>
      <c r="C1614" s="73">
        <v>8503.0</v>
      </c>
      <c r="D1614" s="73">
        <v>6.0</v>
      </c>
      <c r="E1614" s="73"/>
      <c r="F1614" s="74" t="str">
        <f t="array" ref="F1614">XLOOKUP(B1614, MachineCategory!B:B, MachineCategory!A:A, "", 0, 1)
</f>
        <v>123bc71a-8e4e-4b72-85cf-c39d20fdb640</v>
      </c>
      <c r="G1614" s="74" t="str">
        <f t="array" ref="G1614">XLOOKUP(C1614, MachineCategory!B:B, MachineCategory!A:A, "", 0, 1)
</f>
        <v>20316490-7864-4783-8334-5fab7b6a3584</v>
      </c>
      <c r="H1614" s="6"/>
    </row>
    <row r="1615">
      <c r="A1615" s="73" t="s">
        <v>600</v>
      </c>
      <c r="B1615" s="73">
        <v>8704.0</v>
      </c>
      <c r="C1615" s="73">
        <v>8502.0</v>
      </c>
      <c r="D1615" s="73">
        <v>7.0</v>
      </c>
      <c r="E1615" s="73"/>
      <c r="F1615" s="74" t="str">
        <f t="array" ref="F1615">XLOOKUP(B1615, MachineCategory!B:B, MachineCategory!A:A, "", 0, 1)
</f>
        <v>123bc71a-8e4e-4b72-85cf-c39d20fdb640</v>
      </c>
      <c r="G1615" s="74" t="str">
        <f t="array" ref="G1615">XLOOKUP(C1615, MachineCategory!B:B, MachineCategory!A:A, "", 0, 1)
</f>
        <v>dcdff28c-5bfe-4199-b1b6-0eb49f8a47bc</v>
      </c>
      <c r="H1615" s="6"/>
    </row>
    <row r="1616">
      <c r="A1616" s="73" t="s">
        <v>600</v>
      </c>
      <c r="B1616" s="73">
        <v>8704.0</v>
      </c>
      <c r="C1616" s="73">
        <v>8501.0</v>
      </c>
      <c r="D1616" s="73">
        <v>8.0</v>
      </c>
      <c r="E1616" s="73"/>
      <c r="F1616" s="74" t="str">
        <f t="array" ref="F1616">XLOOKUP(B1616, MachineCategory!B:B, MachineCategory!A:A, "", 0, 1)
</f>
        <v>123bc71a-8e4e-4b72-85cf-c39d20fdb640</v>
      </c>
      <c r="G1616" s="74" t="str">
        <f t="array" ref="G1616">XLOOKUP(C1616, MachineCategory!B:B, MachineCategory!A:A, "", 0, 1)
</f>
        <v>7e7d4f07-e79c-4d4f-98d0-505f5f69d84d</v>
      </c>
      <c r="H1616" s="6"/>
    </row>
    <row r="1617">
      <c r="A1617" s="73" t="s">
        <v>600</v>
      </c>
      <c r="B1617" s="73">
        <v>8704.0</v>
      </c>
      <c r="C1617" s="73">
        <v>8507.0</v>
      </c>
      <c r="D1617" s="73">
        <v>9.0</v>
      </c>
      <c r="E1617" s="73"/>
      <c r="F1617" s="74" t="str">
        <f t="array" ref="F1617">XLOOKUP(B1617, MachineCategory!B:B, MachineCategory!A:A, "", 0, 1)
</f>
        <v>123bc71a-8e4e-4b72-85cf-c39d20fdb640</v>
      </c>
      <c r="G1617" s="74" t="str">
        <f t="array" ref="G1617">XLOOKUP(C1617, MachineCategory!B:B, MachineCategory!A:A, "", 0, 1)
</f>
        <v>3d2d78df-2569-4e50-bd34-0a64d212747d</v>
      </c>
      <c r="H1617" s="6"/>
    </row>
    <row r="1618">
      <c r="A1618" s="73" t="s">
        <v>600</v>
      </c>
      <c r="B1618" s="73">
        <v>8704.0</v>
      </c>
      <c r="C1618" s="73">
        <v>8506.0</v>
      </c>
      <c r="D1618" s="73">
        <v>10.0</v>
      </c>
      <c r="E1618" s="73"/>
      <c r="F1618" s="74" t="str">
        <f t="array" ref="F1618">XLOOKUP(B1618, MachineCategory!B:B, MachineCategory!A:A, "", 0, 1)
</f>
        <v>123bc71a-8e4e-4b72-85cf-c39d20fdb640</v>
      </c>
      <c r="G1618" s="74" t="str">
        <f t="array" ref="G1618">XLOOKUP(C1618, MachineCategory!B:B, MachineCategory!A:A, "", 0, 1)
</f>
        <v>cf4f890b-d994-486f-8f2a-5e1c0aa9612f</v>
      </c>
      <c r="H1618" s="6"/>
    </row>
    <row r="1619">
      <c r="A1619" s="73" t="s">
        <v>600</v>
      </c>
      <c r="B1619" s="73">
        <v>8704.0</v>
      </c>
      <c r="C1619" s="73">
        <v>8505.0</v>
      </c>
      <c r="D1619" s="73">
        <v>11.0</v>
      </c>
      <c r="E1619" s="73"/>
      <c r="F1619" s="74" t="str">
        <f t="array" ref="F1619">XLOOKUP(B1619, MachineCategory!B:B, MachineCategory!A:A, "", 0, 1)
</f>
        <v>123bc71a-8e4e-4b72-85cf-c39d20fdb640</v>
      </c>
      <c r="G1619" s="74" t="str">
        <f t="array" ref="G1619">XLOOKUP(C1619, MachineCategory!B:B, MachineCategory!A:A, "", 0, 1)
</f>
        <v>539117eb-e2e8-4744-af49-d0104964414f</v>
      </c>
      <c r="H1619" s="6"/>
    </row>
    <row r="1620">
      <c r="A1620" s="73" t="s">
        <v>600</v>
      </c>
      <c r="B1620" s="73">
        <v>8704.0</v>
      </c>
      <c r="C1620" s="73">
        <v>8123.0</v>
      </c>
      <c r="D1620" s="73">
        <v>12.0</v>
      </c>
      <c r="E1620" s="73"/>
      <c r="F1620" s="74" t="str">
        <f t="array" ref="F1620">XLOOKUP(B1620, MachineCategory!B:B, MachineCategory!A:A, "", 0, 1)
</f>
        <v>123bc71a-8e4e-4b72-85cf-c39d20fdb640</v>
      </c>
      <c r="G1620" s="74" t="str">
        <f t="array" ref="G1620">XLOOKUP(C1620, MachineCategory!B:B, MachineCategory!A:A, "", 0, 1)
</f>
        <v>2528786d-2ca3-4bbe-931f-90ebb0f641c3</v>
      </c>
      <c r="H1620" s="6"/>
    </row>
    <row r="1621">
      <c r="A1621" s="73" t="s">
        <v>600</v>
      </c>
      <c r="B1621" s="73">
        <v>8704.0</v>
      </c>
      <c r="C1621" s="73">
        <v>8122.0</v>
      </c>
      <c r="D1621" s="73">
        <v>13.0</v>
      </c>
      <c r="E1621" s="73"/>
      <c r="F1621" s="74" t="str">
        <f t="array" ref="F1621">XLOOKUP(B1621, MachineCategory!B:B, MachineCategory!A:A, "", 0, 1)
</f>
        <v>123bc71a-8e4e-4b72-85cf-c39d20fdb640</v>
      </c>
      <c r="G1621" s="74" t="str">
        <f t="array" ref="G1621">XLOOKUP(C1621, MachineCategory!B:B, MachineCategory!A:A, "", 0, 1)
</f>
        <v>5a10cfda-38ce-4f84-9df4-0eb8f177187e</v>
      </c>
      <c r="H1621" s="6"/>
    </row>
    <row r="1622">
      <c r="A1622" s="73" t="s">
        <v>600</v>
      </c>
      <c r="B1622" s="73">
        <v>8704.0</v>
      </c>
      <c r="C1622" s="73">
        <v>8121.0</v>
      </c>
      <c r="D1622" s="73">
        <v>14.0</v>
      </c>
      <c r="E1622" s="73"/>
      <c r="F1622" s="74" t="str">
        <f t="array" ref="F1622">XLOOKUP(B1622, MachineCategory!B:B, MachineCategory!A:A, "", 0, 1)
</f>
        <v>123bc71a-8e4e-4b72-85cf-c39d20fdb640</v>
      </c>
      <c r="G1622" s="74" t="str">
        <f t="array" ref="G1622">XLOOKUP(C1622, MachineCategory!B:B, MachineCategory!A:A, "", 0, 1)
</f>
        <v>f6ca47d1-716d-4efc-90c7-6590364beb0b</v>
      </c>
      <c r="H1622" s="6"/>
    </row>
    <row r="1623">
      <c r="A1623" s="73" t="s">
        <v>600</v>
      </c>
      <c r="B1623" s="73">
        <v>8704.0</v>
      </c>
      <c r="C1623" s="73">
        <v>8120.0</v>
      </c>
      <c r="D1623" s="73">
        <v>15.0</v>
      </c>
      <c r="E1623" s="73"/>
      <c r="F1623" s="74" t="str">
        <f t="array" ref="F1623">XLOOKUP(B1623, MachineCategory!B:B, MachineCategory!A:A, "", 0, 1)
</f>
        <v>123bc71a-8e4e-4b72-85cf-c39d20fdb640</v>
      </c>
      <c r="G1623" s="74" t="str">
        <f t="array" ref="G1623">XLOOKUP(C1623, MachineCategory!B:B, MachineCategory!A:A, "", 0, 1)
</f>
        <v>1c905a6d-47a6-48cc-b83e-6168bb1a56a5</v>
      </c>
      <c r="H1623" s="6"/>
    </row>
    <row r="1624">
      <c r="A1624" s="73" t="s">
        <v>600</v>
      </c>
      <c r="B1624" s="73">
        <v>8704.0</v>
      </c>
      <c r="C1624" s="73">
        <v>8119.0</v>
      </c>
      <c r="D1624" s="73">
        <v>16.0</v>
      </c>
      <c r="E1624" s="73"/>
      <c r="F1624" s="74" t="str">
        <f t="array" ref="F1624">XLOOKUP(B1624, MachineCategory!B:B, MachineCategory!A:A, "", 0, 1)
</f>
        <v>123bc71a-8e4e-4b72-85cf-c39d20fdb640</v>
      </c>
      <c r="G1624" s="74" t="str">
        <f t="array" ref="G1624">XLOOKUP(C1624, MachineCategory!B:B, MachineCategory!A:A, "", 0, 1)
</f>
        <v>e176af8a-453f-41b1-9ddd-1e64e0f6cf1d</v>
      </c>
      <c r="H1624" s="6"/>
    </row>
    <row r="1625">
      <c r="A1625" s="16" t="s">
        <v>600</v>
      </c>
      <c r="B1625" s="16">
        <v>8505.0</v>
      </c>
      <c r="C1625" s="16">
        <v>8506.0</v>
      </c>
      <c r="D1625" s="16">
        <v>1.0</v>
      </c>
      <c r="E1625" s="16"/>
      <c r="F1625" s="74" t="str">
        <f t="array" ref="F1625">XLOOKUP(B1625, MachineCategory!B:B, MachineCategory!A:A, "", 0, 1)
</f>
        <v>539117eb-e2e8-4744-af49-d0104964414f</v>
      </c>
      <c r="G1625" s="74" t="str">
        <f t="array" ref="G1625">XLOOKUP(C1625, MachineCategory!B:B, MachineCategory!A:A, "", 0, 1)
</f>
        <v>cf4f890b-d994-486f-8f2a-5e1c0aa9612f</v>
      </c>
      <c r="H1625" s="75"/>
      <c r="I1625" s="62"/>
      <c r="J1625" s="62"/>
      <c r="K1625" s="62"/>
      <c r="L1625" s="62"/>
      <c r="M1625" s="62"/>
      <c r="N1625" s="62"/>
      <c r="O1625" s="62"/>
      <c r="P1625" s="62"/>
      <c r="Q1625" s="62"/>
      <c r="R1625" s="62"/>
      <c r="S1625" s="62"/>
      <c r="T1625" s="62"/>
      <c r="U1625" s="62"/>
      <c r="V1625" s="62"/>
      <c r="W1625" s="62"/>
      <c r="X1625" s="62"/>
      <c r="Y1625" s="62"/>
      <c r="Z1625" s="62"/>
      <c r="AA1625" s="62"/>
      <c r="AB1625" s="62"/>
    </row>
    <row r="1626">
      <c r="A1626" s="73" t="s">
        <v>600</v>
      </c>
      <c r="B1626" s="73">
        <v>8505.0</v>
      </c>
      <c r="C1626" s="73">
        <v>8502.0</v>
      </c>
      <c r="D1626" s="73">
        <v>2.0</v>
      </c>
      <c r="E1626" s="73"/>
      <c r="F1626" s="74" t="str">
        <f t="array" ref="F1626">XLOOKUP(B1626, MachineCategory!B:B, MachineCategory!A:A, "", 0, 1)
</f>
        <v>539117eb-e2e8-4744-af49-d0104964414f</v>
      </c>
      <c r="G1626" s="74" t="str">
        <f t="array" ref="G1626">XLOOKUP(C1626, MachineCategory!B:B, MachineCategory!A:A, "", 0, 1)
</f>
        <v>dcdff28c-5bfe-4199-b1b6-0eb49f8a47bc</v>
      </c>
      <c r="H1626" s="6"/>
    </row>
    <row r="1627">
      <c r="A1627" s="73" t="s">
        <v>600</v>
      </c>
      <c r="B1627" s="73">
        <v>8505.0</v>
      </c>
      <c r="C1627" s="73">
        <v>8501.0</v>
      </c>
      <c r="D1627" s="73">
        <v>3.0</v>
      </c>
      <c r="E1627" s="73"/>
      <c r="F1627" s="74" t="str">
        <f t="array" ref="F1627">XLOOKUP(B1627, MachineCategory!B:B, MachineCategory!A:A, "", 0, 1)
</f>
        <v>539117eb-e2e8-4744-af49-d0104964414f</v>
      </c>
      <c r="G1627" s="74" t="str">
        <f t="array" ref="G1627">XLOOKUP(C1627, MachineCategory!B:B, MachineCategory!A:A, "", 0, 1)
</f>
        <v>7e7d4f07-e79c-4d4f-98d0-505f5f69d84d</v>
      </c>
      <c r="H1627" s="6"/>
    </row>
    <row r="1628">
      <c r="A1628" s="73" t="s">
        <v>600</v>
      </c>
      <c r="B1628" s="73">
        <v>8505.0</v>
      </c>
      <c r="C1628" s="73">
        <v>8503.0</v>
      </c>
      <c r="D1628" s="73">
        <v>4.0</v>
      </c>
      <c r="E1628" s="73"/>
      <c r="F1628" s="74" t="str">
        <f t="array" ref="F1628">XLOOKUP(B1628, MachineCategory!B:B, MachineCategory!A:A, "", 0, 1)
</f>
        <v>539117eb-e2e8-4744-af49-d0104964414f</v>
      </c>
      <c r="G1628" s="74" t="str">
        <f t="array" ref="G1628">XLOOKUP(C1628, MachineCategory!B:B, MachineCategory!A:A, "", 0, 1)
</f>
        <v>20316490-7864-4783-8334-5fab7b6a3584</v>
      </c>
      <c r="H1628" s="6"/>
    </row>
    <row r="1629">
      <c r="A1629" s="73" t="s">
        <v>600</v>
      </c>
      <c r="B1629" s="73">
        <v>8505.0</v>
      </c>
      <c r="C1629" s="73">
        <v>8504.0</v>
      </c>
      <c r="D1629" s="73">
        <v>5.0</v>
      </c>
      <c r="E1629" s="73"/>
      <c r="F1629" s="74" t="str">
        <f t="array" ref="F1629">XLOOKUP(B1629, MachineCategory!B:B, MachineCategory!A:A, "", 0, 1)
</f>
        <v>539117eb-e2e8-4744-af49-d0104964414f</v>
      </c>
      <c r="G1629" s="74" t="str">
        <f t="array" ref="G1629">XLOOKUP(C1629, MachineCategory!B:B, MachineCategory!A:A, "", 0, 1)
</f>
        <v>c2acaa4a-c07e-4edc-89b6-0aaa5a9904dd</v>
      </c>
      <c r="H1629" s="6"/>
    </row>
    <row r="1630">
      <c r="A1630" s="73" t="s">
        <v>600</v>
      </c>
      <c r="B1630" s="73">
        <v>8505.0</v>
      </c>
      <c r="C1630" s="73">
        <v>8507.0</v>
      </c>
      <c r="D1630" s="73">
        <v>6.0</v>
      </c>
      <c r="E1630" s="73"/>
      <c r="F1630" s="74" t="str">
        <f t="array" ref="F1630">XLOOKUP(B1630, MachineCategory!B:B, MachineCategory!A:A, "", 0, 1)
</f>
        <v>539117eb-e2e8-4744-af49-d0104964414f</v>
      </c>
      <c r="G1630" s="74" t="str">
        <f t="array" ref="G1630">XLOOKUP(C1630, MachineCategory!B:B, MachineCategory!A:A, "", 0, 1)
</f>
        <v>3d2d78df-2569-4e50-bd34-0a64d212747d</v>
      </c>
      <c r="H1630" s="6"/>
    </row>
    <row r="1631">
      <c r="A1631" s="73" t="s">
        <v>600</v>
      </c>
      <c r="B1631" s="73">
        <v>8505.0</v>
      </c>
      <c r="C1631" s="73">
        <v>8703.0</v>
      </c>
      <c r="D1631" s="73">
        <v>7.0</v>
      </c>
      <c r="E1631" s="73"/>
      <c r="F1631" s="74" t="str">
        <f t="array" ref="F1631">XLOOKUP(B1631, MachineCategory!B:B, MachineCategory!A:A, "", 0, 1)
</f>
        <v>539117eb-e2e8-4744-af49-d0104964414f</v>
      </c>
      <c r="G1631" s="74" t="str">
        <f t="array" ref="G1631">XLOOKUP(C1631, MachineCategory!B:B, MachineCategory!A:A, "", 0, 1)
</f>
        <v>164aff4a-e74b-4773-b9c8-03dfa6a8ccba</v>
      </c>
      <c r="H1631" s="6"/>
    </row>
    <row r="1632">
      <c r="A1632" s="73" t="s">
        <v>600</v>
      </c>
      <c r="B1632" s="73">
        <v>8505.0</v>
      </c>
      <c r="C1632" s="73">
        <v>8704.0</v>
      </c>
      <c r="D1632" s="73">
        <v>8.0</v>
      </c>
      <c r="E1632" s="73"/>
      <c r="F1632" s="74" t="str">
        <f t="array" ref="F1632">XLOOKUP(B1632, MachineCategory!B:B, MachineCategory!A:A, "", 0, 1)
</f>
        <v>539117eb-e2e8-4744-af49-d0104964414f</v>
      </c>
      <c r="G1632" s="74" t="str">
        <f t="array" ref="G1632">XLOOKUP(C1632, MachineCategory!B:B, MachineCategory!A:A, "", 0, 1)
</f>
        <v>123bc71a-8e4e-4b72-85cf-c39d20fdb640</v>
      </c>
      <c r="H1632" s="6"/>
    </row>
    <row r="1633">
      <c r="A1633" s="73" t="s">
        <v>600</v>
      </c>
      <c r="B1633" s="73">
        <v>8505.0</v>
      </c>
      <c r="C1633" s="73">
        <v>8125.0</v>
      </c>
      <c r="D1633" s="73">
        <v>9.0</v>
      </c>
      <c r="E1633" s="73"/>
      <c r="F1633" s="74" t="str">
        <f t="array" ref="F1633">XLOOKUP(B1633, MachineCategory!B:B, MachineCategory!A:A, "", 0, 1)
</f>
        <v>539117eb-e2e8-4744-af49-d0104964414f</v>
      </c>
      <c r="G1633" s="74" t="str">
        <f t="array" ref="G1633">XLOOKUP(C1633, MachineCategory!B:B, MachineCategory!A:A, "", 0, 1)
</f>
        <v>75da7083-e514-4135-aec2-49595943c0b9</v>
      </c>
      <c r="H1633" s="6"/>
    </row>
    <row r="1634">
      <c r="A1634" s="73" t="s">
        <v>600</v>
      </c>
      <c r="B1634" s="73">
        <v>8505.0</v>
      </c>
      <c r="C1634" s="73">
        <v>8124.0</v>
      </c>
      <c r="D1634" s="73">
        <v>10.0</v>
      </c>
      <c r="E1634" s="73"/>
      <c r="F1634" s="74" t="str">
        <f t="array" ref="F1634">XLOOKUP(B1634, MachineCategory!B:B, MachineCategory!A:A, "", 0, 1)
</f>
        <v>539117eb-e2e8-4744-af49-d0104964414f</v>
      </c>
      <c r="G1634" s="74" t="str">
        <f t="array" ref="G1634">XLOOKUP(C1634, MachineCategory!B:B, MachineCategory!A:A, "", 0, 1)
</f>
        <v>a79703ca-8e39-4170-be14-7057cf692cbc</v>
      </c>
      <c r="H1634" s="6"/>
    </row>
    <row r="1635">
      <c r="A1635" s="73" t="s">
        <v>600</v>
      </c>
      <c r="B1635" s="73">
        <v>8505.0</v>
      </c>
      <c r="C1635" s="73">
        <v>8126.0</v>
      </c>
      <c r="D1635" s="73">
        <v>11.0</v>
      </c>
      <c r="E1635" s="73"/>
      <c r="F1635" s="74" t="str">
        <f t="array" ref="F1635">XLOOKUP(B1635, MachineCategory!B:B, MachineCategory!A:A, "", 0, 1)
</f>
        <v>539117eb-e2e8-4744-af49-d0104964414f</v>
      </c>
      <c r="G1635" s="74" t="str">
        <f t="array" ref="G1635">XLOOKUP(C1635, MachineCategory!B:B, MachineCategory!A:A, "", 0, 1)
</f>
        <v>b1934f8d-99cf-48d2-91a8-d15669c293e0</v>
      </c>
      <c r="H1635" s="6"/>
    </row>
    <row r="1636">
      <c r="A1636" s="73" t="s">
        <v>600</v>
      </c>
      <c r="B1636" s="73">
        <v>8505.0</v>
      </c>
      <c r="C1636" s="73">
        <v>8127.0</v>
      </c>
      <c r="D1636" s="73">
        <v>12.0</v>
      </c>
      <c r="E1636" s="73"/>
      <c r="F1636" s="74" t="str">
        <f t="array" ref="F1636">XLOOKUP(B1636, MachineCategory!B:B, MachineCategory!A:A, "", 0, 1)
</f>
        <v>539117eb-e2e8-4744-af49-d0104964414f</v>
      </c>
      <c r="G1636" s="74" t="str">
        <f t="array" ref="G1636">XLOOKUP(C1636, MachineCategory!B:B, MachineCategory!A:A, "", 0, 1)
</f>
        <v>9131e791-30aa-4293-b558-67d544342c12</v>
      </c>
      <c r="H1636" s="6"/>
    </row>
    <row r="1637">
      <c r="A1637" s="73" t="s">
        <v>600</v>
      </c>
      <c r="B1637" s="73">
        <v>8505.0</v>
      </c>
      <c r="C1637" s="73">
        <v>8128.0</v>
      </c>
      <c r="D1637" s="73">
        <v>13.0</v>
      </c>
      <c r="E1637" s="73"/>
      <c r="F1637" s="74" t="str">
        <f t="array" ref="F1637">XLOOKUP(B1637, MachineCategory!B:B, MachineCategory!A:A, "", 0, 1)
</f>
        <v>539117eb-e2e8-4744-af49-d0104964414f</v>
      </c>
      <c r="G1637" s="74" t="str">
        <f t="array" ref="G1637">XLOOKUP(C1637, MachineCategory!B:B, MachineCategory!A:A, "", 0, 1)
</f>
        <v>1c0b87d5-c90d-4cd3-b906-67ed8d416851</v>
      </c>
      <c r="H1637" s="6"/>
    </row>
    <row r="1638">
      <c r="A1638" s="73" t="s">
        <v>600</v>
      </c>
      <c r="B1638" s="73">
        <v>8505.0</v>
      </c>
      <c r="C1638" s="73">
        <v>8129.0</v>
      </c>
      <c r="D1638" s="73">
        <v>14.0</v>
      </c>
      <c r="E1638" s="73"/>
      <c r="F1638" s="74" t="str">
        <f t="array" ref="F1638">XLOOKUP(B1638, MachineCategory!B:B, MachineCategory!A:A, "", 0, 1)
</f>
        <v>539117eb-e2e8-4744-af49-d0104964414f</v>
      </c>
      <c r="G1638" s="74" t="str">
        <f t="array" ref="G1638">XLOOKUP(C1638, MachineCategory!B:B, MachineCategory!A:A, "", 0, 1)
</f>
        <v>04ec9f58-1e85-4435-bc2a-d935a860cf32</v>
      </c>
      <c r="H1638" s="6"/>
    </row>
    <row r="1639">
      <c r="A1639" s="73" t="s">
        <v>600</v>
      </c>
      <c r="B1639" s="73">
        <v>8505.0</v>
      </c>
      <c r="C1639" s="73">
        <v>8705.0</v>
      </c>
      <c r="D1639" s="73">
        <v>15.0</v>
      </c>
      <c r="E1639" s="73"/>
      <c r="F1639" s="74" t="str">
        <f t="array" ref="F1639">XLOOKUP(B1639, MachineCategory!B:B, MachineCategory!A:A, "", 0, 1)
</f>
        <v>539117eb-e2e8-4744-af49-d0104964414f</v>
      </c>
      <c r="G1639" s="74" t="str">
        <f t="array" ref="G1639">XLOOKUP(C1639, MachineCategory!B:B, MachineCategory!A:A, "", 0, 1)
</f>
        <v>c954d68d-9d27-470c-bd62-785480397db4</v>
      </c>
      <c r="H1639" s="6"/>
    </row>
    <row r="1640">
      <c r="A1640" s="73" t="s">
        <v>600</v>
      </c>
      <c r="B1640" s="73">
        <v>8506.0</v>
      </c>
      <c r="C1640" s="73">
        <v>8502.0</v>
      </c>
      <c r="D1640" s="73">
        <v>1.0</v>
      </c>
      <c r="E1640" s="74" t="b">
        <v>1</v>
      </c>
      <c r="F1640" s="74" t="str">
        <f t="array" ref="F1640">XLOOKUP(B1640, MachineCategory!B:B, MachineCategory!A:A, "", 0, 1)
</f>
        <v>cf4f890b-d994-486f-8f2a-5e1c0aa9612f</v>
      </c>
      <c r="G1640" s="74" t="str">
        <f t="array" ref="G1640">XLOOKUP(C1640, MachineCategory!B:B, MachineCategory!A:A, "", 0, 1)
</f>
        <v>dcdff28c-5bfe-4199-b1b6-0eb49f8a47bc</v>
      </c>
      <c r="H1640" s="6"/>
    </row>
    <row r="1641">
      <c r="A1641" s="73" t="s">
        <v>600</v>
      </c>
      <c r="B1641" s="73">
        <v>8506.0</v>
      </c>
      <c r="C1641" s="73">
        <v>8507.0</v>
      </c>
      <c r="D1641" s="73">
        <v>2.0</v>
      </c>
      <c r="E1641" s="73"/>
      <c r="F1641" s="74" t="str">
        <f t="array" ref="F1641">XLOOKUP(B1641, MachineCategory!B:B, MachineCategory!A:A, "", 0, 1)
</f>
        <v>cf4f890b-d994-486f-8f2a-5e1c0aa9612f</v>
      </c>
      <c r="G1641" s="74" t="str">
        <f t="array" ref="G1641">XLOOKUP(C1641, MachineCategory!B:B, MachineCategory!A:A, "", 0, 1)
</f>
        <v>3d2d78df-2569-4e50-bd34-0a64d212747d</v>
      </c>
      <c r="H1641" s="6"/>
    </row>
    <row r="1642">
      <c r="A1642" s="73" t="s">
        <v>600</v>
      </c>
      <c r="B1642" s="73">
        <v>8506.0</v>
      </c>
      <c r="C1642" s="73">
        <v>8505.0</v>
      </c>
      <c r="D1642" s="73">
        <v>3.0</v>
      </c>
      <c r="E1642" s="73"/>
      <c r="F1642" s="74" t="str">
        <f t="array" ref="F1642">XLOOKUP(B1642, MachineCategory!B:B, MachineCategory!A:A, "", 0, 1)
</f>
        <v>cf4f890b-d994-486f-8f2a-5e1c0aa9612f</v>
      </c>
      <c r="G1642" s="74" t="str">
        <f t="array" ref="G1642">XLOOKUP(C1642, MachineCategory!B:B, MachineCategory!A:A, "", 0, 1)
</f>
        <v>539117eb-e2e8-4744-af49-d0104964414f</v>
      </c>
      <c r="H1642" s="6"/>
    </row>
    <row r="1643">
      <c r="A1643" s="73" t="s">
        <v>600</v>
      </c>
      <c r="B1643" s="73">
        <v>8506.0</v>
      </c>
      <c r="C1643" s="73">
        <v>8503.0</v>
      </c>
      <c r="D1643" s="73">
        <v>4.0</v>
      </c>
      <c r="E1643" s="73"/>
      <c r="F1643" s="74" t="str">
        <f t="array" ref="F1643">XLOOKUP(B1643, MachineCategory!B:B, MachineCategory!A:A, "", 0, 1)
</f>
        <v>cf4f890b-d994-486f-8f2a-5e1c0aa9612f</v>
      </c>
      <c r="G1643" s="74" t="str">
        <f t="array" ref="G1643">XLOOKUP(C1643, MachineCategory!B:B, MachineCategory!A:A, "", 0, 1)
</f>
        <v>20316490-7864-4783-8334-5fab7b6a3584</v>
      </c>
      <c r="H1643" s="6"/>
    </row>
    <row r="1644">
      <c r="A1644" s="73" t="s">
        <v>600</v>
      </c>
      <c r="B1644" s="73">
        <v>8506.0</v>
      </c>
      <c r="C1644" s="73">
        <v>8504.0</v>
      </c>
      <c r="D1644" s="73">
        <v>5.0</v>
      </c>
      <c r="E1644" s="73"/>
      <c r="F1644" s="74" t="str">
        <f t="array" ref="F1644">XLOOKUP(B1644, MachineCategory!B:B, MachineCategory!A:A, "", 0, 1)
</f>
        <v>cf4f890b-d994-486f-8f2a-5e1c0aa9612f</v>
      </c>
      <c r="G1644" s="74" t="str">
        <f t="array" ref="G1644">XLOOKUP(C1644, MachineCategory!B:B, MachineCategory!A:A, "", 0, 1)
</f>
        <v>c2acaa4a-c07e-4edc-89b6-0aaa5a9904dd</v>
      </c>
      <c r="H1644" s="6"/>
    </row>
    <row r="1645">
      <c r="A1645" s="73" t="s">
        <v>600</v>
      </c>
      <c r="B1645" s="73">
        <v>8506.0</v>
      </c>
      <c r="C1645" s="73">
        <v>8501.0</v>
      </c>
      <c r="D1645" s="73">
        <v>6.0</v>
      </c>
      <c r="E1645" s="73"/>
      <c r="F1645" s="74" t="str">
        <f t="array" ref="F1645">XLOOKUP(B1645, MachineCategory!B:B, MachineCategory!A:A, "", 0, 1)
</f>
        <v>cf4f890b-d994-486f-8f2a-5e1c0aa9612f</v>
      </c>
      <c r="G1645" s="74" t="str">
        <f t="array" ref="G1645">XLOOKUP(C1645, MachineCategory!B:B, MachineCategory!A:A, "", 0, 1)
</f>
        <v>7e7d4f07-e79c-4d4f-98d0-505f5f69d84d</v>
      </c>
      <c r="H1645" s="6"/>
    </row>
    <row r="1646">
      <c r="A1646" s="73" t="s">
        <v>600</v>
      </c>
      <c r="B1646" s="73">
        <v>8506.0</v>
      </c>
      <c r="C1646" s="73">
        <v>8703.0</v>
      </c>
      <c r="D1646" s="73">
        <v>7.0</v>
      </c>
      <c r="E1646" s="73"/>
      <c r="F1646" s="74" t="str">
        <f t="array" ref="F1646">XLOOKUP(B1646, MachineCategory!B:B, MachineCategory!A:A, "", 0, 1)
</f>
        <v>cf4f890b-d994-486f-8f2a-5e1c0aa9612f</v>
      </c>
      <c r="G1646" s="74" t="str">
        <f t="array" ref="G1646">XLOOKUP(C1646, MachineCategory!B:B, MachineCategory!A:A, "", 0, 1)
</f>
        <v>164aff4a-e74b-4773-b9c8-03dfa6a8ccba</v>
      </c>
      <c r="H1646" s="6"/>
    </row>
    <row r="1647">
      <c r="A1647" s="73" t="s">
        <v>600</v>
      </c>
      <c r="B1647" s="73">
        <v>8506.0</v>
      </c>
      <c r="C1647" s="73">
        <v>8704.0</v>
      </c>
      <c r="D1647" s="73">
        <v>8.0</v>
      </c>
      <c r="E1647" s="73"/>
      <c r="F1647" s="74" t="str">
        <f t="array" ref="F1647">XLOOKUP(B1647, MachineCategory!B:B, MachineCategory!A:A, "", 0, 1)
</f>
        <v>cf4f890b-d994-486f-8f2a-5e1c0aa9612f</v>
      </c>
      <c r="G1647" s="74" t="str">
        <f t="array" ref="G1647">XLOOKUP(C1647, MachineCategory!B:B, MachineCategory!A:A, "", 0, 1)
</f>
        <v>123bc71a-8e4e-4b72-85cf-c39d20fdb640</v>
      </c>
      <c r="H1647" s="6"/>
    </row>
    <row r="1648">
      <c r="A1648" s="73" t="s">
        <v>600</v>
      </c>
      <c r="B1648" s="73">
        <v>8506.0</v>
      </c>
      <c r="C1648" s="73">
        <v>8126.0</v>
      </c>
      <c r="D1648" s="73">
        <v>9.0</v>
      </c>
      <c r="E1648" s="73"/>
      <c r="F1648" s="74" t="str">
        <f t="array" ref="F1648">XLOOKUP(B1648, MachineCategory!B:B, MachineCategory!A:A, "", 0, 1)
</f>
        <v>cf4f890b-d994-486f-8f2a-5e1c0aa9612f</v>
      </c>
      <c r="G1648" s="74" t="str">
        <f t="array" ref="G1648">XLOOKUP(C1648, MachineCategory!B:B, MachineCategory!A:A, "", 0, 1)
</f>
        <v>b1934f8d-99cf-48d2-91a8-d15669c293e0</v>
      </c>
      <c r="H1648" s="6"/>
    </row>
    <row r="1649">
      <c r="A1649" s="73" t="s">
        <v>600</v>
      </c>
      <c r="B1649" s="73">
        <v>8506.0</v>
      </c>
      <c r="C1649" s="73">
        <v>8127.0</v>
      </c>
      <c r="D1649" s="73">
        <v>10.0</v>
      </c>
      <c r="E1649" s="73"/>
      <c r="F1649" s="74" t="str">
        <f t="array" ref="F1649">XLOOKUP(B1649, MachineCategory!B:B, MachineCategory!A:A, "", 0, 1)
</f>
        <v>cf4f890b-d994-486f-8f2a-5e1c0aa9612f</v>
      </c>
      <c r="G1649" s="74" t="str">
        <f t="array" ref="G1649">XLOOKUP(C1649, MachineCategory!B:B, MachineCategory!A:A, "", 0, 1)
</f>
        <v>9131e791-30aa-4293-b558-67d544342c12</v>
      </c>
      <c r="H1649" s="6"/>
    </row>
    <row r="1650">
      <c r="A1650" s="73" t="s">
        <v>600</v>
      </c>
      <c r="B1650" s="73">
        <v>8506.0</v>
      </c>
      <c r="C1650" s="73">
        <v>8125.0</v>
      </c>
      <c r="D1650" s="73">
        <v>11.0</v>
      </c>
      <c r="E1650" s="73"/>
      <c r="F1650" s="74" t="str">
        <f t="array" ref="F1650">XLOOKUP(B1650, MachineCategory!B:B, MachineCategory!A:A, "", 0, 1)
</f>
        <v>cf4f890b-d994-486f-8f2a-5e1c0aa9612f</v>
      </c>
      <c r="G1650" s="74" t="str">
        <f t="array" ref="G1650">XLOOKUP(C1650, MachineCategory!B:B, MachineCategory!A:A, "", 0, 1)
</f>
        <v>75da7083-e514-4135-aec2-49595943c0b9</v>
      </c>
      <c r="H1650" s="6"/>
    </row>
    <row r="1651">
      <c r="A1651" s="73" t="s">
        <v>600</v>
      </c>
      <c r="B1651" s="73">
        <v>8506.0</v>
      </c>
      <c r="C1651" s="73">
        <v>8124.0</v>
      </c>
      <c r="D1651" s="73">
        <v>12.0</v>
      </c>
      <c r="E1651" s="73"/>
      <c r="F1651" s="74" t="str">
        <f t="array" ref="F1651">XLOOKUP(B1651, MachineCategory!B:B, MachineCategory!A:A, "", 0, 1)
</f>
        <v>cf4f890b-d994-486f-8f2a-5e1c0aa9612f</v>
      </c>
      <c r="G1651" s="74" t="str">
        <f t="array" ref="G1651">XLOOKUP(C1651, MachineCategory!B:B, MachineCategory!A:A, "", 0, 1)
</f>
        <v>a79703ca-8e39-4170-be14-7057cf692cbc</v>
      </c>
      <c r="H1651" s="6"/>
    </row>
    <row r="1652">
      <c r="A1652" s="73" t="s">
        <v>600</v>
      </c>
      <c r="B1652" s="73">
        <v>8506.0</v>
      </c>
      <c r="C1652" s="73">
        <v>8128.0</v>
      </c>
      <c r="D1652" s="73">
        <v>13.0</v>
      </c>
      <c r="E1652" s="73"/>
      <c r="F1652" s="74" t="str">
        <f t="array" ref="F1652">XLOOKUP(B1652, MachineCategory!B:B, MachineCategory!A:A, "", 0, 1)
</f>
        <v>cf4f890b-d994-486f-8f2a-5e1c0aa9612f</v>
      </c>
      <c r="G1652" s="74" t="str">
        <f t="array" ref="G1652">XLOOKUP(C1652, MachineCategory!B:B, MachineCategory!A:A, "", 0, 1)
</f>
        <v>1c0b87d5-c90d-4cd3-b906-67ed8d416851</v>
      </c>
      <c r="H1652" s="6"/>
    </row>
    <row r="1653">
      <c r="A1653" s="73" t="s">
        <v>600</v>
      </c>
      <c r="B1653" s="73">
        <v>8506.0</v>
      </c>
      <c r="C1653" s="73">
        <v>8129.0</v>
      </c>
      <c r="D1653" s="73">
        <v>14.0</v>
      </c>
      <c r="E1653" s="73"/>
      <c r="F1653" s="74" t="str">
        <f t="array" ref="F1653">XLOOKUP(B1653, MachineCategory!B:B, MachineCategory!A:A, "", 0, 1)
</f>
        <v>cf4f890b-d994-486f-8f2a-5e1c0aa9612f</v>
      </c>
      <c r="G1653" s="74" t="str">
        <f t="array" ref="G1653">XLOOKUP(C1653, MachineCategory!B:B, MachineCategory!A:A, "", 0, 1)
</f>
        <v>04ec9f58-1e85-4435-bc2a-d935a860cf32</v>
      </c>
      <c r="H1653" s="6"/>
    </row>
    <row r="1654">
      <c r="A1654" s="73" t="s">
        <v>600</v>
      </c>
      <c r="B1654" s="73">
        <v>8506.0</v>
      </c>
      <c r="C1654" s="73">
        <v>8705.0</v>
      </c>
      <c r="D1654" s="73">
        <v>15.0</v>
      </c>
      <c r="E1654" s="73"/>
      <c r="F1654" s="74" t="str">
        <f t="array" ref="F1654">XLOOKUP(B1654, MachineCategory!B:B, MachineCategory!A:A, "", 0, 1)
</f>
        <v>cf4f890b-d994-486f-8f2a-5e1c0aa9612f</v>
      </c>
      <c r="G1654" s="74" t="str">
        <f t="array" ref="G1654">XLOOKUP(C1654, MachineCategory!B:B, MachineCategory!A:A, "", 0, 1)
</f>
        <v>c954d68d-9d27-470c-bd62-785480397db4</v>
      </c>
      <c r="H1654" s="6"/>
    </row>
    <row r="1655">
      <c r="A1655" s="73" t="s">
        <v>600</v>
      </c>
      <c r="B1655" s="73">
        <v>8507.0</v>
      </c>
      <c r="C1655" s="73">
        <v>8501.0</v>
      </c>
      <c r="D1655" s="73">
        <v>1.0</v>
      </c>
      <c r="E1655" s="74" t="b">
        <v>1</v>
      </c>
      <c r="F1655" s="74" t="str">
        <f t="array" ref="F1655">XLOOKUP(B1655, MachineCategory!B:B, MachineCategory!A:A, "", 0, 1)
</f>
        <v>3d2d78df-2569-4e50-bd34-0a64d212747d</v>
      </c>
      <c r="G1655" s="74" t="str">
        <f t="array" ref="G1655">XLOOKUP(C1655, MachineCategory!B:B, MachineCategory!A:A, "", 0, 1)
</f>
        <v>7e7d4f07-e79c-4d4f-98d0-505f5f69d84d</v>
      </c>
      <c r="H1655" s="6"/>
    </row>
    <row r="1656">
      <c r="A1656" s="73" t="s">
        <v>600</v>
      </c>
      <c r="B1656" s="73">
        <v>8507.0</v>
      </c>
      <c r="C1656" s="73">
        <v>8505.0</v>
      </c>
      <c r="D1656" s="73">
        <v>2.0</v>
      </c>
      <c r="E1656" s="73"/>
      <c r="F1656" s="74" t="str">
        <f t="array" ref="F1656">XLOOKUP(B1656, MachineCategory!B:B, MachineCategory!A:A, "", 0, 1)
</f>
        <v>3d2d78df-2569-4e50-bd34-0a64d212747d</v>
      </c>
      <c r="G1656" s="74" t="str">
        <f t="array" ref="G1656">XLOOKUP(C1656, MachineCategory!B:B, MachineCategory!A:A, "", 0, 1)
</f>
        <v>539117eb-e2e8-4744-af49-d0104964414f</v>
      </c>
      <c r="H1656" s="6"/>
    </row>
    <row r="1657">
      <c r="A1657" s="73" t="s">
        <v>600</v>
      </c>
      <c r="B1657" s="73">
        <v>8507.0</v>
      </c>
      <c r="C1657" s="73">
        <v>8504.0</v>
      </c>
      <c r="D1657" s="73">
        <v>3.0</v>
      </c>
      <c r="E1657" s="73"/>
      <c r="F1657" s="74" t="str">
        <f t="array" ref="F1657">XLOOKUP(B1657, MachineCategory!B:B, MachineCategory!A:A, "", 0, 1)
</f>
        <v>3d2d78df-2569-4e50-bd34-0a64d212747d</v>
      </c>
      <c r="G1657" s="74" t="str">
        <f t="array" ref="G1657">XLOOKUP(C1657, MachineCategory!B:B, MachineCategory!A:A, "", 0, 1)
</f>
        <v>c2acaa4a-c07e-4edc-89b6-0aaa5a9904dd</v>
      </c>
      <c r="H1657" s="6"/>
    </row>
    <row r="1658">
      <c r="A1658" s="73" t="s">
        <v>600</v>
      </c>
      <c r="B1658" s="73">
        <v>8507.0</v>
      </c>
      <c r="C1658" s="73">
        <v>8506.0</v>
      </c>
      <c r="D1658" s="73">
        <v>4.0</v>
      </c>
      <c r="E1658" s="73"/>
      <c r="F1658" s="74" t="str">
        <f t="array" ref="F1658">XLOOKUP(B1658, MachineCategory!B:B, MachineCategory!A:A, "", 0, 1)
</f>
        <v>3d2d78df-2569-4e50-bd34-0a64d212747d</v>
      </c>
      <c r="G1658" s="74" t="str">
        <f t="array" ref="G1658">XLOOKUP(C1658, MachineCategory!B:B, MachineCategory!A:A, "", 0, 1)
</f>
        <v>cf4f890b-d994-486f-8f2a-5e1c0aa9612f</v>
      </c>
      <c r="H1658" s="6"/>
    </row>
    <row r="1659">
      <c r="A1659" s="73" t="s">
        <v>600</v>
      </c>
      <c r="B1659" s="73">
        <v>8507.0</v>
      </c>
      <c r="C1659" s="73">
        <v>8503.0</v>
      </c>
      <c r="D1659" s="73">
        <v>5.0</v>
      </c>
      <c r="E1659" s="73"/>
      <c r="F1659" s="74" t="str">
        <f t="array" ref="F1659">XLOOKUP(B1659, MachineCategory!B:B, MachineCategory!A:A, "", 0, 1)
</f>
        <v>3d2d78df-2569-4e50-bd34-0a64d212747d</v>
      </c>
      <c r="G1659" s="74" t="str">
        <f t="array" ref="G1659">XLOOKUP(C1659, MachineCategory!B:B, MachineCategory!A:A, "", 0, 1)
</f>
        <v>20316490-7864-4783-8334-5fab7b6a3584</v>
      </c>
      <c r="H1659" s="6"/>
    </row>
    <row r="1660">
      <c r="A1660" s="73" t="s">
        <v>600</v>
      </c>
      <c r="B1660" s="73">
        <v>8507.0</v>
      </c>
      <c r="C1660" s="73">
        <v>8502.0</v>
      </c>
      <c r="D1660" s="73">
        <v>6.0</v>
      </c>
      <c r="E1660" s="73"/>
      <c r="F1660" s="74" t="str">
        <f t="array" ref="F1660">XLOOKUP(B1660, MachineCategory!B:B, MachineCategory!A:A, "", 0, 1)
</f>
        <v>3d2d78df-2569-4e50-bd34-0a64d212747d</v>
      </c>
      <c r="G1660" s="74" t="str">
        <f t="array" ref="G1660">XLOOKUP(C1660, MachineCategory!B:B, MachineCategory!A:A, "", 0, 1)
</f>
        <v>dcdff28c-5bfe-4199-b1b6-0eb49f8a47bc</v>
      </c>
      <c r="H1660" s="6"/>
    </row>
    <row r="1661">
      <c r="A1661" s="73" t="s">
        <v>600</v>
      </c>
      <c r="B1661" s="73">
        <v>8507.0</v>
      </c>
      <c r="C1661" s="73">
        <v>8703.0</v>
      </c>
      <c r="D1661" s="73">
        <v>7.0</v>
      </c>
      <c r="E1661" s="73"/>
      <c r="F1661" s="74" t="str">
        <f t="array" ref="F1661">XLOOKUP(B1661, MachineCategory!B:B, MachineCategory!A:A, "", 0, 1)
</f>
        <v>3d2d78df-2569-4e50-bd34-0a64d212747d</v>
      </c>
      <c r="G1661" s="74" t="str">
        <f t="array" ref="G1661">XLOOKUP(C1661, MachineCategory!B:B, MachineCategory!A:A, "", 0, 1)
</f>
        <v>164aff4a-e74b-4773-b9c8-03dfa6a8ccba</v>
      </c>
      <c r="H1661" s="6"/>
    </row>
    <row r="1662">
      <c r="A1662" s="73" t="s">
        <v>600</v>
      </c>
      <c r="B1662" s="73">
        <v>8507.0</v>
      </c>
      <c r="C1662" s="73">
        <v>8704.0</v>
      </c>
      <c r="D1662" s="73">
        <v>8.0</v>
      </c>
      <c r="E1662" s="73"/>
      <c r="F1662" s="74" t="str">
        <f t="array" ref="F1662">XLOOKUP(B1662, MachineCategory!B:B, MachineCategory!A:A, "", 0, 1)
</f>
        <v>3d2d78df-2569-4e50-bd34-0a64d212747d</v>
      </c>
      <c r="G1662" s="74" t="str">
        <f t="array" ref="G1662">XLOOKUP(C1662, MachineCategory!B:B, MachineCategory!A:A, "", 0, 1)
</f>
        <v>123bc71a-8e4e-4b72-85cf-c39d20fdb640</v>
      </c>
      <c r="H1662" s="6"/>
    </row>
    <row r="1663">
      <c r="A1663" s="73" t="s">
        <v>600</v>
      </c>
      <c r="B1663" s="73">
        <v>8507.0</v>
      </c>
      <c r="C1663" s="73">
        <v>8127.0</v>
      </c>
      <c r="D1663" s="73">
        <v>9.0</v>
      </c>
      <c r="E1663" s="73"/>
      <c r="F1663" s="74" t="str">
        <f t="array" ref="F1663">XLOOKUP(B1663, MachineCategory!B:B, MachineCategory!A:A, "", 0, 1)
</f>
        <v>3d2d78df-2569-4e50-bd34-0a64d212747d</v>
      </c>
      <c r="G1663" s="74" t="str">
        <f t="array" ref="G1663">XLOOKUP(C1663, MachineCategory!B:B, MachineCategory!A:A, "", 0, 1)
</f>
        <v>9131e791-30aa-4293-b558-67d544342c12</v>
      </c>
      <c r="H1663" s="6"/>
    </row>
    <row r="1664">
      <c r="A1664" s="73" t="s">
        <v>600</v>
      </c>
      <c r="B1664" s="73">
        <v>8507.0</v>
      </c>
      <c r="C1664" s="73">
        <v>8128.0</v>
      </c>
      <c r="D1664" s="73">
        <v>10.0</v>
      </c>
      <c r="E1664" s="73"/>
      <c r="F1664" s="74" t="str">
        <f t="array" ref="F1664">XLOOKUP(B1664, MachineCategory!B:B, MachineCategory!A:A, "", 0, 1)
</f>
        <v>3d2d78df-2569-4e50-bd34-0a64d212747d</v>
      </c>
      <c r="G1664" s="74" t="str">
        <f t="array" ref="G1664">XLOOKUP(C1664, MachineCategory!B:B, MachineCategory!A:A, "", 0, 1)
</f>
        <v>1c0b87d5-c90d-4cd3-b906-67ed8d416851</v>
      </c>
      <c r="H1664" s="6"/>
    </row>
    <row r="1665">
      <c r="A1665" s="73" t="s">
        <v>600</v>
      </c>
      <c r="B1665" s="73">
        <v>8507.0</v>
      </c>
      <c r="C1665" s="73">
        <v>8126.0</v>
      </c>
      <c r="D1665" s="73">
        <v>11.0</v>
      </c>
      <c r="E1665" s="73"/>
      <c r="F1665" s="74" t="str">
        <f t="array" ref="F1665">XLOOKUP(B1665, MachineCategory!B:B, MachineCategory!A:A, "", 0, 1)
</f>
        <v>3d2d78df-2569-4e50-bd34-0a64d212747d</v>
      </c>
      <c r="G1665" s="74" t="str">
        <f t="array" ref="G1665">XLOOKUP(C1665, MachineCategory!B:B, MachineCategory!A:A, "", 0, 1)
</f>
        <v>b1934f8d-99cf-48d2-91a8-d15669c293e0</v>
      </c>
      <c r="H1665" s="6"/>
    </row>
    <row r="1666">
      <c r="A1666" s="73" t="s">
        <v>600</v>
      </c>
      <c r="B1666" s="73">
        <v>8507.0</v>
      </c>
      <c r="C1666" s="73">
        <v>8129.0</v>
      </c>
      <c r="D1666" s="73">
        <v>12.0</v>
      </c>
      <c r="E1666" s="73"/>
      <c r="F1666" s="74" t="str">
        <f t="array" ref="F1666">XLOOKUP(B1666, MachineCategory!B:B, MachineCategory!A:A, "", 0, 1)
</f>
        <v>3d2d78df-2569-4e50-bd34-0a64d212747d</v>
      </c>
      <c r="G1666" s="74" t="str">
        <f t="array" ref="G1666">XLOOKUP(C1666, MachineCategory!B:B, MachineCategory!A:A, "", 0, 1)
</f>
        <v>04ec9f58-1e85-4435-bc2a-d935a860cf32</v>
      </c>
      <c r="H1666" s="6"/>
    </row>
    <row r="1667">
      <c r="A1667" s="73" t="s">
        <v>600</v>
      </c>
      <c r="B1667" s="73">
        <v>8507.0</v>
      </c>
      <c r="C1667" s="73">
        <v>8125.0</v>
      </c>
      <c r="D1667" s="73">
        <v>13.0</v>
      </c>
      <c r="E1667" s="73"/>
      <c r="F1667" s="74" t="str">
        <f t="array" ref="F1667">XLOOKUP(B1667, MachineCategory!B:B, MachineCategory!A:A, "", 0, 1)
</f>
        <v>3d2d78df-2569-4e50-bd34-0a64d212747d</v>
      </c>
      <c r="G1667" s="74" t="str">
        <f t="array" ref="G1667">XLOOKUP(C1667, MachineCategory!B:B, MachineCategory!A:A, "", 0, 1)
</f>
        <v>75da7083-e514-4135-aec2-49595943c0b9</v>
      </c>
      <c r="H1667" s="6"/>
    </row>
    <row r="1668">
      <c r="A1668" s="73" t="s">
        <v>600</v>
      </c>
      <c r="B1668" s="73">
        <v>8507.0</v>
      </c>
      <c r="C1668" s="73">
        <v>8124.0</v>
      </c>
      <c r="D1668" s="73">
        <v>14.0</v>
      </c>
      <c r="E1668" s="73"/>
      <c r="F1668" s="74" t="str">
        <f t="array" ref="F1668">XLOOKUP(B1668, MachineCategory!B:B, MachineCategory!A:A, "", 0, 1)
</f>
        <v>3d2d78df-2569-4e50-bd34-0a64d212747d</v>
      </c>
      <c r="G1668" s="74" t="str">
        <f t="array" ref="G1668">XLOOKUP(C1668, MachineCategory!B:B, MachineCategory!A:A, "", 0, 1)
</f>
        <v>a79703ca-8e39-4170-be14-7057cf692cbc</v>
      </c>
      <c r="H1668" s="6"/>
    </row>
    <row r="1669">
      <c r="A1669" s="73" t="s">
        <v>600</v>
      </c>
      <c r="B1669" s="73">
        <v>8507.0</v>
      </c>
      <c r="C1669" s="73">
        <v>8705.0</v>
      </c>
      <c r="D1669" s="73">
        <v>15.0</v>
      </c>
      <c r="E1669" s="73"/>
      <c r="F1669" s="74" t="str">
        <f t="array" ref="F1669">XLOOKUP(B1669, MachineCategory!B:B, MachineCategory!A:A, "", 0, 1)
</f>
        <v>3d2d78df-2569-4e50-bd34-0a64d212747d</v>
      </c>
      <c r="G1669" s="74" t="str">
        <f t="array" ref="G1669">XLOOKUP(C1669, MachineCategory!B:B, MachineCategory!A:A, "", 0, 1)
</f>
        <v>c954d68d-9d27-470c-bd62-785480397db4</v>
      </c>
      <c r="H1669" s="6"/>
    </row>
    <row r="1670">
      <c r="A1670" s="73" t="s">
        <v>600</v>
      </c>
      <c r="B1670" s="73">
        <v>8702.0</v>
      </c>
      <c r="C1670" s="73">
        <v>8708.0</v>
      </c>
      <c r="D1670" s="73">
        <v>1.0</v>
      </c>
      <c r="E1670" s="74" t="b">
        <v>1</v>
      </c>
      <c r="F1670" s="74" t="str">
        <f t="array" ref="F1670">XLOOKUP(B1670, MachineCategory!B:B, MachineCategory!A:A, "", 0, 1)
</f>
        <v>3b93403f-153f-4bc2-90af-c1638dbc2bc7</v>
      </c>
      <c r="G1670" s="74" t="str">
        <f t="array" ref="G1670">XLOOKUP(C1670, MachineCategory!B:B, MachineCategory!A:A, "", 0, 1)
</f>
        <v>289ebb6c-0a66-41b8-bedd-3d5d5c99c0ae</v>
      </c>
      <c r="H1670" s="6"/>
    </row>
    <row r="1671">
      <c r="A1671" s="73" t="s">
        <v>600</v>
      </c>
      <c r="B1671" s="73">
        <v>8702.0</v>
      </c>
      <c r="C1671" s="73">
        <v>8701.0</v>
      </c>
      <c r="D1671" s="73">
        <v>2.0</v>
      </c>
      <c r="E1671" s="73"/>
      <c r="F1671" s="74" t="str">
        <f t="array" ref="F1671">XLOOKUP(B1671, MachineCategory!B:B, MachineCategory!A:A, "", 0, 1)
</f>
        <v>3b93403f-153f-4bc2-90af-c1638dbc2bc7</v>
      </c>
      <c r="G1671" s="74" t="str">
        <f t="array" ref="G1671">XLOOKUP(C1671, MachineCategory!B:B, MachineCategory!A:A, "", 0, 1)
</f>
        <v>e1812ffa-fade-4fb7-b2d7-345adc00dd8d</v>
      </c>
      <c r="H1671" s="6"/>
    </row>
    <row r="1672">
      <c r="A1672" s="73" t="s">
        <v>600</v>
      </c>
      <c r="B1672" s="73">
        <v>8702.0</v>
      </c>
      <c r="C1672" s="73">
        <v>8705.0</v>
      </c>
      <c r="D1672" s="73">
        <v>3.0</v>
      </c>
      <c r="E1672" s="73"/>
      <c r="F1672" s="74" t="str">
        <f t="array" ref="F1672">XLOOKUP(B1672, MachineCategory!B:B, MachineCategory!A:A, "", 0, 1)
</f>
        <v>3b93403f-153f-4bc2-90af-c1638dbc2bc7</v>
      </c>
      <c r="G1672" s="74" t="str">
        <f t="array" ref="G1672">XLOOKUP(C1672, MachineCategory!B:B, MachineCategory!A:A, "", 0, 1)
</f>
        <v>c954d68d-9d27-470c-bd62-785480397db4</v>
      </c>
      <c r="H1672" s="6"/>
    </row>
    <row r="1673">
      <c r="A1673" s="73" t="s">
        <v>600</v>
      </c>
      <c r="B1673" s="73">
        <v>8702.0</v>
      </c>
      <c r="C1673" s="73">
        <v>8704.0</v>
      </c>
      <c r="D1673" s="73">
        <v>4.0</v>
      </c>
      <c r="E1673" s="73"/>
      <c r="F1673" s="74" t="str">
        <f t="array" ref="F1673">XLOOKUP(B1673, MachineCategory!B:B, MachineCategory!A:A, "", 0, 1)
</f>
        <v>3b93403f-153f-4bc2-90af-c1638dbc2bc7</v>
      </c>
      <c r="G1673" s="74" t="str">
        <f t="array" ref="G1673">XLOOKUP(C1673, MachineCategory!B:B, MachineCategory!A:A, "", 0, 1)
</f>
        <v>123bc71a-8e4e-4b72-85cf-c39d20fdb640</v>
      </c>
      <c r="H1673" s="6"/>
    </row>
    <row r="1674">
      <c r="A1674" s="73" t="s">
        <v>600</v>
      </c>
      <c r="B1674" s="73">
        <v>8702.0</v>
      </c>
      <c r="C1674" s="73">
        <v>8703.0</v>
      </c>
      <c r="D1674" s="73">
        <v>5.0</v>
      </c>
      <c r="E1674" s="73"/>
      <c r="F1674" s="74" t="str">
        <f t="array" ref="F1674">XLOOKUP(B1674, MachineCategory!B:B, MachineCategory!A:A, "", 0, 1)
</f>
        <v>3b93403f-153f-4bc2-90af-c1638dbc2bc7</v>
      </c>
      <c r="G1674" s="74" t="str">
        <f t="array" ref="G1674">XLOOKUP(C1674, MachineCategory!B:B, MachineCategory!A:A, "", 0, 1)
</f>
        <v>164aff4a-e74b-4773-b9c8-03dfa6a8ccba</v>
      </c>
      <c r="H1674" s="6"/>
    </row>
    <row r="1675">
      <c r="A1675" s="73" t="s">
        <v>600</v>
      </c>
      <c r="B1675" s="73">
        <v>8702.0</v>
      </c>
      <c r="C1675" s="73">
        <v>8118.0</v>
      </c>
      <c r="D1675" s="73">
        <v>6.0</v>
      </c>
      <c r="E1675" s="73"/>
      <c r="F1675" s="74" t="str">
        <f t="array" ref="F1675">XLOOKUP(B1675, MachineCategory!B:B, MachineCategory!A:A, "", 0, 1)
</f>
        <v>3b93403f-153f-4bc2-90af-c1638dbc2bc7</v>
      </c>
      <c r="G1675" s="74" t="str">
        <f t="array" ref="G1675">XLOOKUP(C1675, MachineCategory!B:B, MachineCategory!A:A, "", 0, 1)
</f>
        <v>140185fa-2b64-497c-af1e-352bbfd9135a</v>
      </c>
      <c r="H1675" s="6"/>
    </row>
    <row r="1676">
      <c r="A1676" s="73" t="s">
        <v>600</v>
      </c>
      <c r="B1676" s="73">
        <v>8702.0</v>
      </c>
      <c r="C1676" s="73">
        <v>8504.0</v>
      </c>
      <c r="D1676" s="73">
        <v>7.0</v>
      </c>
      <c r="E1676" s="73"/>
      <c r="F1676" s="74" t="str">
        <f t="array" ref="F1676">XLOOKUP(B1676, MachineCategory!B:B, MachineCategory!A:A, "", 0, 1)
</f>
        <v>3b93403f-153f-4bc2-90af-c1638dbc2bc7</v>
      </c>
      <c r="G1676" s="74" t="str">
        <f t="array" ref="G1676">XLOOKUP(C1676, MachineCategory!B:B, MachineCategory!A:A, "", 0, 1)
</f>
        <v>c2acaa4a-c07e-4edc-89b6-0aaa5a9904dd</v>
      </c>
      <c r="H1676" s="6"/>
    </row>
    <row r="1677">
      <c r="A1677" s="73" t="s">
        <v>600</v>
      </c>
      <c r="B1677" s="73">
        <v>8702.0</v>
      </c>
      <c r="C1677" s="73">
        <v>8503.0</v>
      </c>
      <c r="D1677" s="73">
        <v>8.0</v>
      </c>
      <c r="E1677" s="73"/>
      <c r="F1677" s="74" t="str">
        <f t="array" ref="F1677">XLOOKUP(B1677, MachineCategory!B:B, MachineCategory!A:A, "", 0, 1)
</f>
        <v>3b93403f-153f-4bc2-90af-c1638dbc2bc7</v>
      </c>
      <c r="G1677" s="74" t="str">
        <f t="array" ref="G1677">XLOOKUP(C1677, MachineCategory!B:B, MachineCategory!A:A, "", 0, 1)
</f>
        <v>20316490-7864-4783-8334-5fab7b6a3584</v>
      </c>
      <c r="H1677" s="6"/>
    </row>
    <row r="1678">
      <c r="A1678" s="73" t="s">
        <v>600</v>
      </c>
      <c r="B1678" s="73">
        <v>8702.0</v>
      </c>
      <c r="C1678" s="73">
        <v>8502.0</v>
      </c>
      <c r="D1678" s="73">
        <v>9.0</v>
      </c>
      <c r="E1678" s="73"/>
      <c r="F1678" s="74" t="str">
        <f t="array" ref="F1678">XLOOKUP(B1678, MachineCategory!B:B, MachineCategory!A:A, "", 0, 1)
</f>
        <v>3b93403f-153f-4bc2-90af-c1638dbc2bc7</v>
      </c>
      <c r="G1678" s="74" t="str">
        <f t="array" ref="G1678">XLOOKUP(C1678, MachineCategory!B:B, MachineCategory!A:A, "", 0, 1)
</f>
        <v>dcdff28c-5bfe-4199-b1b6-0eb49f8a47bc</v>
      </c>
      <c r="H1678" s="6"/>
    </row>
    <row r="1679">
      <c r="A1679" s="73" t="s">
        <v>600</v>
      </c>
      <c r="B1679" s="73">
        <v>8702.0</v>
      </c>
      <c r="C1679" s="73">
        <v>8501.0</v>
      </c>
      <c r="D1679" s="73">
        <v>10.0</v>
      </c>
      <c r="E1679" s="73"/>
      <c r="F1679" s="74" t="str">
        <f t="array" ref="F1679">XLOOKUP(B1679, MachineCategory!B:B, MachineCategory!A:A, "", 0, 1)
</f>
        <v>3b93403f-153f-4bc2-90af-c1638dbc2bc7</v>
      </c>
      <c r="G1679" s="74" t="str">
        <f t="array" ref="G1679">XLOOKUP(C1679, MachineCategory!B:B, MachineCategory!A:A, "", 0, 1)
</f>
        <v>7e7d4f07-e79c-4d4f-98d0-505f5f69d84d</v>
      </c>
      <c r="H1679" s="6"/>
    </row>
    <row r="1680">
      <c r="A1680" s="73" t="s">
        <v>600</v>
      </c>
      <c r="B1680" s="73">
        <v>8702.0</v>
      </c>
      <c r="C1680" s="73">
        <v>8123.0</v>
      </c>
      <c r="D1680" s="73">
        <v>11.0</v>
      </c>
      <c r="E1680" s="73"/>
      <c r="F1680" s="74" t="str">
        <f t="array" ref="F1680">XLOOKUP(B1680, MachineCategory!B:B, MachineCategory!A:A, "", 0, 1)
</f>
        <v>3b93403f-153f-4bc2-90af-c1638dbc2bc7</v>
      </c>
      <c r="G1680" s="74" t="str">
        <f t="array" ref="G1680">XLOOKUP(C1680, MachineCategory!B:B, MachineCategory!A:A, "", 0, 1)
</f>
        <v>2528786d-2ca3-4bbe-931f-90ebb0f641c3</v>
      </c>
      <c r="H1680" s="6"/>
    </row>
    <row r="1681">
      <c r="A1681" s="73" t="s">
        <v>600</v>
      </c>
      <c r="B1681" s="73">
        <v>8702.0</v>
      </c>
      <c r="C1681" s="73">
        <v>8122.0</v>
      </c>
      <c r="D1681" s="73">
        <v>12.0</v>
      </c>
      <c r="E1681" s="73"/>
      <c r="F1681" s="74" t="str">
        <f t="array" ref="F1681">XLOOKUP(B1681, MachineCategory!B:B, MachineCategory!A:A, "", 0, 1)
</f>
        <v>3b93403f-153f-4bc2-90af-c1638dbc2bc7</v>
      </c>
      <c r="G1681" s="74" t="str">
        <f t="array" ref="G1681">XLOOKUP(C1681, MachineCategory!B:B, MachineCategory!A:A, "", 0, 1)
</f>
        <v>5a10cfda-38ce-4f84-9df4-0eb8f177187e</v>
      </c>
      <c r="H1681" s="6"/>
    </row>
    <row r="1682">
      <c r="A1682" s="73" t="s">
        <v>600</v>
      </c>
      <c r="B1682" s="73">
        <v>8702.0</v>
      </c>
      <c r="C1682" s="73">
        <v>8121.0</v>
      </c>
      <c r="D1682" s="73">
        <v>13.0</v>
      </c>
      <c r="E1682" s="73"/>
      <c r="F1682" s="74" t="str">
        <f t="array" ref="F1682">XLOOKUP(B1682, MachineCategory!B:B, MachineCategory!A:A, "", 0, 1)
</f>
        <v>3b93403f-153f-4bc2-90af-c1638dbc2bc7</v>
      </c>
      <c r="G1682" s="74" t="str">
        <f t="array" ref="G1682">XLOOKUP(C1682, MachineCategory!B:B, MachineCategory!A:A, "", 0, 1)
</f>
        <v>f6ca47d1-716d-4efc-90c7-6590364beb0b</v>
      </c>
      <c r="H1682" s="6"/>
    </row>
    <row r="1683">
      <c r="A1683" s="73" t="s">
        <v>600</v>
      </c>
      <c r="B1683" s="73">
        <v>8702.0</v>
      </c>
      <c r="C1683" s="73">
        <v>8120.0</v>
      </c>
      <c r="D1683" s="73">
        <v>14.0</v>
      </c>
      <c r="E1683" s="73"/>
      <c r="F1683" s="74" t="str">
        <f t="array" ref="F1683">XLOOKUP(B1683, MachineCategory!B:B, MachineCategory!A:A, "", 0, 1)
</f>
        <v>3b93403f-153f-4bc2-90af-c1638dbc2bc7</v>
      </c>
      <c r="G1683" s="74" t="str">
        <f t="array" ref="G1683">XLOOKUP(C1683, MachineCategory!B:B, MachineCategory!A:A, "", 0, 1)
</f>
        <v>1c905a6d-47a6-48cc-b83e-6168bb1a56a5</v>
      </c>
      <c r="H1683" s="6"/>
    </row>
    <row r="1684">
      <c r="A1684" s="73" t="s">
        <v>600</v>
      </c>
      <c r="B1684" s="73">
        <v>8702.0</v>
      </c>
      <c r="C1684" s="73">
        <v>8119.0</v>
      </c>
      <c r="D1684" s="73">
        <v>15.0</v>
      </c>
      <c r="E1684" s="73"/>
      <c r="F1684" s="74" t="str">
        <f t="array" ref="F1684">XLOOKUP(B1684, MachineCategory!B:B, MachineCategory!A:A, "", 0, 1)
</f>
        <v>3b93403f-153f-4bc2-90af-c1638dbc2bc7</v>
      </c>
      <c r="G1684" s="74" t="str">
        <f t="array" ref="G1684">XLOOKUP(C1684, MachineCategory!B:B, MachineCategory!A:A, "", 0, 1)
</f>
        <v>e176af8a-453f-41b1-9ddd-1e64e0f6cf1d</v>
      </c>
      <c r="H1684" s="6"/>
    </row>
    <row r="1685">
      <c r="A1685" s="73" t="s">
        <v>600</v>
      </c>
      <c r="B1685" s="73">
        <v>8702.0</v>
      </c>
      <c r="C1685" s="73">
        <v>8117.0</v>
      </c>
      <c r="D1685" s="73">
        <v>16.0</v>
      </c>
      <c r="E1685" s="73"/>
      <c r="F1685" s="74" t="str">
        <f t="array" ref="F1685">XLOOKUP(B1685, MachineCategory!B:B, MachineCategory!A:A, "", 0, 1)
</f>
        <v>3b93403f-153f-4bc2-90af-c1638dbc2bc7</v>
      </c>
      <c r="G1685" s="74" t="str">
        <f t="array" ref="G1685">XLOOKUP(C1685, MachineCategory!B:B, MachineCategory!A:A, "", 0, 1)
</f>
        <v>d5bc28e7-40a9-42ee-9622-58818a18020d</v>
      </c>
      <c r="H1685" s="6"/>
    </row>
    <row r="1686">
      <c r="A1686" s="73" t="s">
        <v>600</v>
      </c>
      <c r="B1686" s="73">
        <v>8702.0</v>
      </c>
      <c r="C1686" s="73">
        <v>8116.0</v>
      </c>
      <c r="D1686" s="73">
        <v>17.0</v>
      </c>
      <c r="E1686" s="73"/>
      <c r="F1686" s="74" t="str">
        <f t="array" ref="F1686">XLOOKUP(B1686, MachineCategory!B:B, MachineCategory!A:A, "", 0, 1)
</f>
        <v>3b93403f-153f-4bc2-90af-c1638dbc2bc7</v>
      </c>
      <c r="G1686" s="74" t="str">
        <f t="array" ref="G1686">XLOOKUP(C1686, MachineCategory!B:B, MachineCategory!A:A, "", 0, 1)
</f>
        <v>916f65c2-8091-487d-821d-7f0153985710</v>
      </c>
      <c r="H1686" s="6"/>
    </row>
    <row r="1687">
      <c r="A1687" s="73" t="s">
        <v>600</v>
      </c>
      <c r="B1687" s="73">
        <v>8702.0</v>
      </c>
      <c r="C1687" s="73">
        <v>8115.0</v>
      </c>
      <c r="D1687" s="73">
        <v>18.0</v>
      </c>
      <c r="E1687" s="73"/>
      <c r="F1687" s="74" t="str">
        <f t="array" ref="F1687">XLOOKUP(B1687, MachineCategory!B:B, MachineCategory!A:A, "", 0, 1)
</f>
        <v>3b93403f-153f-4bc2-90af-c1638dbc2bc7</v>
      </c>
      <c r="G1687" s="74" t="str">
        <f t="array" ref="G1687">XLOOKUP(C1687, MachineCategory!B:B, MachineCategory!A:A, "", 0, 1)
</f>
        <v>550fe141-f0d3-4146-9a03-ea306764179b</v>
      </c>
      <c r="H1687" s="6"/>
    </row>
    <row r="1688">
      <c r="A1688" s="73" t="s">
        <v>600</v>
      </c>
      <c r="B1688" s="73">
        <v>8702.0</v>
      </c>
      <c r="C1688" s="73">
        <v>8114.0</v>
      </c>
      <c r="D1688" s="73">
        <v>19.0</v>
      </c>
      <c r="E1688" s="73"/>
      <c r="F1688" s="74" t="str">
        <f t="array" ref="F1688">XLOOKUP(B1688, MachineCategory!B:B, MachineCategory!A:A, "", 0, 1)
</f>
        <v>3b93403f-153f-4bc2-90af-c1638dbc2bc7</v>
      </c>
      <c r="G1688" s="74" t="str">
        <f t="array" ref="G1688">XLOOKUP(C1688, MachineCategory!B:B, MachineCategory!A:A, "", 0, 1)
</f>
        <v>8922ba7e-3630-4a1a-b53b-c66a0970f1e5</v>
      </c>
      <c r="H1688" s="6"/>
    </row>
    <row r="1689">
      <c r="A1689" s="73" t="s">
        <v>600</v>
      </c>
      <c r="B1689" s="73">
        <v>8702.0</v>
      </c>
      <c r="C1689" s="73">
        <v>8113.0</v>
      </c>
      <c r="D1689" s="73">
        <v>20.0</v>
      </c>
      <c r="E1689" s="73"/>
      <c r="F1689" s="74" t="str">
        <f t="array" ref="F1689">XLOOKUP(B1689, MachineCategory!B:B, MachineCategory!A:A, "", 0, 1)
</f>
        <v>3b93403f-153f-4bc2-90af-c1638dbc2bc7</v>
      </c>
      <c r="G1689" s="74" t="str">
        <f t="array" ref="G1689">XLOOKUP(C1689, MachineCategory!B:B, MachineCategory!A:A, "", 0, 1)
</f>
        <v>644a6302-7a8b-412d-8c7b-da7b22e9b6f0</v>
      </c>
      <c r="H1689" s="6"/>
    </row>
    <row r="1690">
      <c r="A1690" s="73" t="s">
        <v>600</v>
      </c>
      <c r="B1690" s="73">
        <v>8705.0</v>
      </c>
      <c r="C1690" s="73">
        <v>8704.0</v>
      </c>
      <c r="D1690" s="73">
        <v>1.0</v>
      </c>
      <c r="E1690" s="74" t="b">
        <v>1</v>
      </c>
      <c r="F1690" s="74" t="str">
        <f t="array" ref="F1690">XLOOKUP(B1690, MachineCategory!B:B, MachineCategory!A:A, "", 0, 1)
</f>
        <v>c954d68d-9d27-470c-bd62-785480397db4</v>
      </c>
      <c r="G1690" s="74" t="str">
        <f t="array" ref="G1690">XLOOKUP(C1690, MachineCategory!B:B, MachineCategory!A:A, "", 0, 1)
</f>
        <v>123bc71a-8e4e-4b72-85cf-c39d20fdb640</v>
      </c>
      <c r="H1690" s="6"/>
    </row>
    <row r="1691">
      <c r="A1691" s="73" t="s">
        <v>600</v>
      </c>
      <c r="B1691" s="73">
        <v>8705.0</v>
      </c>
      <c r="C1691" s="73">
        <v>8702.0</v>
      </c>
      <c r="D1691" s="73">
        <v>2.0</v>
      </c>
      <c r="E1691" s="73"/>
      <c r="F1691" s="74" t="str">
        <f t="array" ref="F1691">XLOOKUP(B1691, MachineCategory!B:B, MachineCategory!A:A, "", 0, 1)
</f>
        <v>c954d68d-9d27-470c-bd62-785480397db4</v>
      </c>
      <c r="G1691" s="74" t="str">
        <f t="array" ref="G1691">XLOOKUP(C1691, MachineCategory!B:B, MachineCategory!A:A, "", 0, 1)
</f>
        <v>3b93403f-153f-4bc2-90af-c1638dbc2bc7</v>
      </c>
      <c r="H1691" s="6"/>
    </row>
    <row r="1692">
      <c r="A1692" s="73" t="s">
        <v>600</v>
      </c>
      <c r="B1692" s="73">
        <v>8705.0</v>
      </c>
      <c r="C1692" s="73">
        <v>8703.0</v>
      </c>
      <c r="D1692" s="73">
        <v>3.0</v>
      </c>
      <c r="E1692" s="73"/>
      <c r="F1692" s="74" t="str">
        <f t="array" ref="F1692">XLOOKUP(B1692, MachineCategory!B:B, MachineCategory!A:A, "", 0, 1)
</f>
        <v>c954d68d-9d27-470c-bd62-785480397db4</v>
      </c>
      <c r="G1692" s="74" t="str">
        <f t="array" ref="G1692">XLOOKUP(C1692, MachineCategory!B:B, MachineCategory!A:A, "", 0, 1)
</f>
        <v>164aff4a-e74b-4773-b9c8-03dfa6a8ccba</v>
      </c>
      <c r="H1692" s="6"/>
    </row>
    <row r="1693">
      <c r="A1693" s="73" t="s">
        <v>600</v>
      </c>
      <c r="B1693" s="73">
        <v>8705.0</v>
      </c>
      <c r="C1693" s="73">
        <v>8701.0</v>
      </c>
      <c r="D1693" s="73">
        <v>4.0</v>
      </c>
      <c r="E1693" s="73"/>
      <c r="F1693" s="74" t="str">
        <f t="array" ref="F1693">XLOOKUP(B1693, MachineCategory!B:B, MachineCategory!A:A, "", 0, 1)
</f>
        <v>c954d68d-9d27-470c-bd62-785480397db4</v>
      </c>
      <c r="G1693" s="74" t="str">
        <f t="array" ref="G1693">XLOOKUP(C1693, MachineCategory!B:B, MachineCategory!A:A, "", 0, 1)
</f>
        <v>e1812ffa-fade-4fb7-b2d7-345adc00dd8d</v>
      </c>
      <c r="H1693" s="6"/>
    </row>
    <row r="1694">
      <c r="A1694" s="73" t="s">
        <v>600</v>
      </c>
      <c r="B1694" s="73">
        <v>8705.0</v>
      </c>
      <c r="C1694" s="73">
        <v>8118.0</v>
      </c>
      <c r="D1694" s="73">
        <v>5.0</v>
      </c>
      <c r="E1694" s="73"/>
      <c r="F1694" s="74" t="str">
        <f t="array" ref="F1694">XLOOKUP(B1694, MachineCategory!B:B, MachineCategory!A:A, "", 0, 1)
</f>
        <v>c954d68d-9d27-470c-bd62-785480397db4</v>
      </c>
      <c r="G1694" s="74" t="str">
        <f t="array" ref="G1694">XLOOKUP(C1694, MachineCategory!B:B, MachineCategory!A:A, "", 0, 1)
</f>
        <v>140185fa-2b64-497c-af1e-352bbfd9135a</v>
      </c>
      <c r="H1694" s="6"/>
    </row>
    <row r="1695">
      <c r="A1695" s="73" t="s">
        <v>600</v>
      </c>
      <c r="B1695" s="73">
        <v>8705.0</v>
      </c>
      <c r="C1695" s="73">
        <v>8708.0</v>
      </c>
      <c r="D1695" s="73">
        <v>6.0</v>
      </c>
      <c r="E1695" s="73"/>
      <c r="F1695" s="74" t="str">
        <f t="array" ref="F1695">XLOOKUP(B1695, MachineCategory!B:B, MachineCategory!A:A, "", 0, 1)
</f>
        <v>c954d68d-9d27-470c-bd62-785480397db4</v>
      </c>
      <c r="G1695" s="74" t="str">
        <f t="array" ref="G1695">XLOOKUP(C1695, MachineCategory!B:B, MachineCategory!A:A, "", 0, 1)
</f>
        <v>289ebb6c-0a66-41b8-bedd-3d5d5c99c0ae</v>
      </c>
      <c r="H1695" s="6"/>
    </row>
    <row r="1696">
      <c r="A1696" s="73" t="s">
        <v>600</v>
      </c>
      <c r="B1696" s="73">
        <v>8705.0</v>
      </c>
      <c r="C1696" s="73">
        <v>8129.0</v>
      </c>
      <c r="D1696" s="73">
        <v>7.0</v>
      </c>
      <c r="E1696" s="73"/>
      <c r="F1696" s="74" t="str">
        <f t="array" ref="F1696">XLOOKUP(B1696, MachineCategory!B:B, MachineCategory!A:A, "", 0, 1)
</f>
        <v>c954d68d-9d27-470c-bd62-785480397db4</v>
      </c>
      <c r="G1696" s="74" t="str">
        <f t="array" ref="G1696">XLOOKUP(C1696, MachineCategory!B:B, MachineCategory!A:A, "", 0, 1)
</f>
        <v>04ec9f58-1e85-4435-bc2a-d935a860cf32</v>
      </c>
      <c r="H1696" s="6"/>
    </row>
    <row r="1697">
      <c r="A1697" s="73" t="s">
        <v>600</v>
      </c>
      <c r="B1697" s="73">
        <v>8705.0</v>
      </c>
      <c r="C1697" s="73">
        <v>8504.0</v>
      </c>
      <c r="D1697" s="73">
        <v>8.0</v>
      </c>
      <c r="E1697" s="73"/>
      <c r="F1697" s="74" t="str">
        <f t="array" ref="F1697">XLOOKUP(B1697, MachineCategory!B:B, MachineCategory!A:A, "", 0, 1)
</f>
        <v>c954d68d-9d27-470c-bd62-785480397db4</v>
      </c>
      <c r="G1697" s="74" t="str">
        <f t="array" ref="G1697">XLOOKUP(C1697, MachineCategory!B:B, MachineCategory!A:A, "", 0, 1)
</f>
        <v>c2acaa4a-c07e-4edc-89b6-0aaa5a9904dd</v>
      </c>
      <c r="H1697" s="6"/>
    </row>
    <row r="1698">
      <c r="A1698" s="73" t="s">
        <v>600</v>
      </c>
      <c r="B1698" s="73">
        <v>8705.0</v>
      </c>
      <c r="C1698" s="73">
        <v>8503.0</v>
      </c>
      <c r="D1698" s="73">
        <v>9.0</v>
      </c>
      <c r="E1698" s="73"/>
      <c r="F1698" s="74" t="str">
        <f t="array" ref="F1698">XLOOKUP(B1698, MachineCategory!B:B, MachineCategory!A:A, "", 0, 1)
</f>
        <v>c954d68d-9d27-470c-bd62-785480397db4</v>
      </c>
      <c r="G1698" s="74" t="str">
        <f t="array" ref="G1698">XLOOKUP(C1698, MachineCategory!B:B, MachineCategory!A:A, "", 0, 1)
</f>
        <v>20316490-7864-4783-8334-5fab7b6a3584</v>
      </c>
      <c r="H1698" s="6"/>
    </row>
    <row r="1699">
      <c r="A1699" s="73" t="s">
        <v>600</v>
      </c>
      <c r="B1699" s="73">
        <v>8705.0</v>
      </c>
      <c r="C1699" s="73">
        <v>8502.0</v>
      </c>
      <c r="D1699" s="73">
        <v>10.0</v>
      </c>
      <c r="E1699" s="73"/>
      <c r="F1699" s="74" t="str">
        <f t="array" ref="F1699">XLOOKUP(B1699, MachineCategory!B:B, MachineCategory!A:A, "", 0, 1)
</f>
        <v>c954d68d-9d27-470c-bd62-785480397db4</v>
      </c>
      <c r="G1699" s="74" t="str">
        <f t="array" ref="G1699">XLOOKUP(C1699, MachineCategory!B:B, MachineCategory!A:A, "", 0, 1)
</f>
        <v>dcdff28c-5bfe-4199-b1b6-0eb49f8a47bc</v>
      </c>
      <c r="H1699" s="6"/>
    </row>
    <row r="1700">
      <c r="A1700" s="73" t="s">
        <v>600</v>
      </c>
      <c r="B1700" s="73">
        <v>8705.0</v>
      </c>
      <c r="C1700" s="73">
        <v>8501.0</v>
      </c>
      <c r="D1700" s="73">
        <v>11.0</v>
      </c>
      <c r="E1700" s="73"/>
      <c r="F1700" s="74" t="str">
        <f t="array" ref="F1700">XLOOKUP(B1700, MachineCategory!B:B, MachineCategory!A:A, "", 0, 1)
</f>
        <v>c954d68d-9d27-470c-bd62-785480397db4</v>
      </c>
      <c r="G1700" s="74" t="str">
        <f t="array" ref="G1700">XLOOKUP(C1700, MachineCategory!B:B, MachineCategory!A:A, "", 0, 1)
</f>
        <v>7e7d4f07-e79c-4d4f-98d0-505f5f69d84d</v>
      </c>
      <c r="H1700" s="6"/>
    </row>
    <row r="1701">
      <c r="A1701" s="73" t="s">
        <v>600</v>
      </c>
      <c r="B1701" s="73">
        <v>8705.0</v>
      </c>
      <c r="C1701" s="73">
        <v>8507.0</v>
      </c>
      <c r="D1701" s="73">
        <v>12.0</v>
      </c>
      <c r="E1701" s="73"/>
      <c r="F1701" s="74" t="str">
        <f t="array" ref="F1701">XLOOKUP(B1701, MachineCategory!B:B, MachineCategory!A:A, "", 0, 1)
</f>
        <v>c954d68d-9d27-470c-bd62-785480397db4</v>
      </c>
      <c r="G1701" s="74" t="str">
        <f t="array" ref="G1701">XLOOKUP(C1701, MachineCategory!B:B, MachineCategory!A:A, "", 0, 1)
</f>
        <v>3d2d78df-2569-4e50-bd34-0a64d212747d</v>
      </c>
      <c r="H1701" s="6"/>
    </row>
    <row r="1702">
      <c r="A1702" s="73" t="s">
        <v>600</v>
      </c>
      <c r="B1702" s="73">
        <v>8705.0</v>
      </c>
      <c r="C1702" s="73">
        <v>8506.0</v>
      </c>
      <c r="D1702" s="73">
        <v>13.0</v>
      </c>
      <c r="E1702" s="73"/>
      <c r="F1702" s="74" t="str">
        <f t="array" ref="F1702">XLOOKUP(B1702, MachineCategory!B:B, MachineCategory!A:A, "", 0, 1)
</f>
        <v>c954d68d-9d27-470c-bd62-785480397db4</v>
      </c>
      <c r="G1702" s="74" t="str">
        <f t="array" ref="G1702">XLOOKUP(C1702, MachineCategory!B:B, MachineCategory!A:A, "", 0, 1)
</f>
        <v>cf4f890b-d994-486f-8f2a-5e1c0aa9612f</v>
      </c>
      <c r="H1702" s="6"/>
    </row>
    <row r="1703">
      <c r="A1703" s="73" t="s">
        <v>600</v>
      </c>
      <c r="B1703" s="73">
        <v>8705.0</v>
      </c>
      <c r="C1703" s="73">
        <v>8505.0</v>
      </c>
      <c r="D1703" s="73">
        <v>14.0</v>
      </c>
      <c r="E1703" s="73"/>
      <c r="F1703" s="74" t="str">
        <f t="array" ref="F1703">XLOOKUP(B1703, MachineCategory!B:B, MachineCategory!A:A, "", 0, 1)
</f>
        <v>c954d68d-9d27-470c-bd62-785480397db4</v>
      </c>
      <c r="G1703" s="74" t="str">
        <f t="array" ref="G1703">XLOOKUP(C1703, MachineCategory!B:B, MachineCategory!A:A, "", 0, 1)
</f>
        <v>539117eb-e2e8-4744-af49-d0104964414f</v>
      </c>
      <c r="H1703" s="6"/>
    </row>
    <row r="1704">
      <c r="A1704" s="73" t="s">
        <v>600</v>
      </c>
      <c r="B1704" s="73">
        <v>8705.0</v>
      </c>
      <c r="C1704" s="73">
        <v>8123.0</v>
      </c>
      <c r="D1704" s="73">
        <v>15.0</v>
      </c>
      <c r="E1704" s="73"/>
      <c r="F1704" s="74" t="str">
        <f t="array" ref="F1704">XLOOKUP(B1704, MachineCategory!B:B, MachineCategory!A:A, "", 0, 1)
</f>
        <v>c954d68d-9d27-470c-bd62-785480397db4</v>
      </c>
      <c r="G1704" s="74" t="str">
        <f t="array" ref="G1704">XLOOKUP(C1704, MachineCategory!B:B, MachineCategory!A:A, "", 0, 1)
</f>
        <v>2528786d-2ca3-4bbe-931f-90ebb0f641c3</v>
      </c>
      <c r="H1704" s="6"/>
    </row>
    <row r="1705">
      <c r="A1705" s="73" t="s">
        <v>600</v>
      </c>
      <c r="B1705" s="73">
        <v>8705.0</v>
      </c>
      <c r="C1705" s="73">
        <v>8122.0</v>
      </c>
      <c r="D1705" s="73">
        <v>16.0</v>
      </c>
      <c r="E1705" s="73"/>
      <c r="F1705" s="74" t="str">
        <f t="array" ref="F1705">XLOOKUP(B1705, MachineCategory!B:B, MachineCategory!A:A, "", 0, 1)
</f>
        <v>c954d68d-9d27-470c-bd62-785480397db4</v>
      </c>
      <c r="G1705" s="74" t="str">
        <f t="array" ref="G1705">XLOOKUP(C1705, MachineCategory!B:B, MachineCategory!A:A, "", 0, 1)
</f>
        <v>5a10cfda-38ce-4f84-9df4-0eb8f177187e</v>
      </c>
      <c r="H1705" s="6"/>
    </row>
    <row r="1706">
      <c r="A1706" s="73" t="s">
        <v>600</v>
      </c>
      <c r="B1706" s="73">
        <v>8705.0</v>
      </c>
      <c r="C1706" s="73">
        <v>8121.0</v>
      </c>
      <c r="D1706" s="73">
        <v>17.0</v>
      </c>
      <c r="E1706" s="73"/>
      <c r="F1706" s="74" t="str">
        <f t="array" ref="F1706">XLOOKUP(B1706, MachineCategory!B:B, MachineCategory!A:A, "", 0, 1)
</f>
        <v>c954d68d-9d27-470c-bd62-785480397db4</v>
      </c>
      <c r="G1706" s="74" t="str">
        <f t="array" ref="G1706">XLOOKUP(C1706, MachineCategory!B:B, MachineCategory!A:A, "", 0, 1)
</f>
        <v>f6ca47d1-716d-4efc-90c7-6590364beb0b</v>
      </c>
      <c r="H1706" s="6"/>
    </row>
    <row r="1707">
      <c r="A1707" s="73" t="s">
        <v>600</v>
      </c>
      <c r="B1707" s="73">
        <v>8705.0</v>
      </c>
      <c r="C1707" s="73">
        <v>8120.0</v>
      </c>
      <c r="D1707" s="73">
        <v>18.0</v>
      </c>
      <c r="E1707" s="73"/>
      <c r="F1707" s="74" t="str">
        <f t="array" ref="F1707">XLOOKUP(B1707, MachineCategory!B:B, MachineCategory!A:A, "", 0, 1)
</f>
        <v>c954d68d-9d27-470c-bd62-785480397db4</v>
      </c>
      <c r="G1707" s="74" t="str">
        <f t="array" ref="G1707">XLOOKUP(C1707, MachineCategory!B:B, MachineCategory!A:A, "", 0, 1)
</f>
        <v>1c905a6d-47a6-48cc-b83e-6168bb1a56a5</v>
      </c>
      <c r="H1707" s="6"/>
    </row>
    <row r="1708">
      <c r="A1708" s="73" t="s">
        <v>600</v>
      </c>
      <c r="B1708" s="73">
        <v>8705.0</v>
      </c>
      <c r="C1708" s="73">
        <v>8119.0</v>
      </c>
      <c r="D1708" s="73">
        <v>19.0</v>
      </c>
      <c r="E1708" s="73"/>
      <c r="F1708" s="74" t="str">
        <f t="array" ref="F1708">XLOOKUP(B1708, MachineCategory!B:B, MachineCategory!A:A, "", 0, 1)
</f>
        <v>c954d68d-9d27-470c-bd62-785480397db4</v>
      </c>
      <c r="G1708" s="74" t="str">
        <f t="array" ref="G1708">XLOOKUP(C1708, MachineCategory!B:B, MachineCategory!A:A, "", 0, 1)
</f>
        <v>e176af8a-453f-41b1-9ddd-1e64e0f6cf1d</v>
      </c>
      <c r="H1708" s="6"/>
    </row>
    <row r="1709">
      <c r="A1709" s="73" t="s">
        <v>600</v>
      </c>
      <c r="B1709" s="73">
        <v>8124.0</v>
      </c>
      <c r="C1709" s="73">
        <v>8125.0</v>
      </c>
      <c r="D1709" s="73">
        <v>1.0</v>
      </c>
      <c r="E1709" s="74" t="b">
        <v>1</v>
      </c>
      <c r="F1709" s="74" t="str">
        <f t="array" ref="F1709">XLOOKUP(B1709, MachineCategory!B:B, MachineCategory!A:A, "", 0, 1)
</f>
        <v>a79703ca-8e39-4170-be14-7057cf692cbc</v>
      </c>
      <c r="G1709" s="74" t="str">
        <f t="array" ref="G1709">XLOOKUP(C1709, MachineCategory!B:B, MachineCategory!A:A, "", 0, 1)
</f>
        <v>75da7083-e514-4135-aec2-49595943c0b9</v>
      </c>
      <c r="H1709" s="6"/>
    </row>
    <row r="1710">
      <c r="A1710" s="73" t="s">
        <v>600</v>
      </c>
      <c r="B1710" s="73">
        <v>8124.0</v>
      </c>
      <c r="C1710" s="73">
        <v>8130.0</v>
      </c>
      <c r="D1710" s="73">
        <v>2.0</v>
      </c>
      <c r="E1710" s="73"/>
      <c r="F1710" s="74" t="str">
        <f t="array" ref="F1710">XLOOKUP(B1710, MachineCategory!B:B, MachineCategory!A:A, "", 0, 1)
</f>
        <v>a79703ca-8e39-4170-be14-7057cf692cbc</v>
      </c>
      <c r="G1710" s="74" t="str">
        <f t="array" ref="G1710">XLOOKUP(C1710, MachineCategory!B:B, MachineCategory!A:A, "", 0, 1)
</f>
        <v>133e579b-1ad4-4de4-9bcb-9682d9529c0e</v>
      </c>
      <c r="H1710" s="6"/>
    </row>
    <row r="1711">
      <c r="A1711" s="73" t="s">
        <v>600</v>
      </c>
      <c r="B1711" s="73">
        <v>8124.0</v>
      </c>
      <c r="C1711" s="73">
        <v>8131.0</v>
      </c>
      <c r="D1711" s="73">
        <v>3.0</v>
      </c>
      <c r="E1711" s="73"/>
      <c r="F1711" s="74" t="str">
        <f t="array" ref="F1711">XLOOKUP(B1711, MachineCategory!B:B, MachineCategory!A:A, "", 0, 1)
</f>
        <v>a79703ca-8e39-4170-be14-7057cf692cbc</v>
      </c>
      <c r="G1711" s="74" t="str">
        <f t="array" ref="G1711">XLOOKUP(C1711, MachineCategory!B:B, MachineCategory!A:A, "", 0, 1)
</f>
        <v>ecaa807a-6da2-48c5-abaa-37e49b849d87</v>
      </c>
      <c r="H1711" s="6"/>
    </row>
    <row r="1712">
      <c r="A1712" s="73" t="s">
        <v>600</v>
      </c>
      <c r="B1712" s="73">
        <v>8124.0</v>
      </c>
      <c r="C1712" s="73">
        <v>8142.0</v>
      </c>
      <c r="D1712" s="73">
        <v>4.0</v>
      </c>
      <c r="E1712" s="73"/>
      <c r="F1712" s="74" t="str">
        <f t="array" ref="F1712">XLOOKUP(B1712, MachineCategory!B:B, MachineCategory!A:A, "", 0, 1)
</f>
        <v>a79703ca-8e39-4170-be14-7057cf692cbc</v>
      </c>
      <c r="G1712" s="74" t="str">
        <f t="array" ref="G1712">XLOOKUP(C1712, MachineCategory!B:B, MachineCategory!A:A, "", 0, 1)
</f>
        <v>73a2249c-24cf-4111-8ee2-573d97387f2c</v>
      </c>
      <c r="H1712" s="6"/>
    </row>
    <row r="1713">
      <c r="A1713" s="73" t="s">
        <v>600</v>
      </c>
      <c r="B1713" s="73">
        <v>8124.0</v>
      </c>
      <c r="C1713" s="73">
        <v>8143.0</v>
      </c>
      <c r="D1713" s="73">
        <v>5.0</v>
      </c>
      <c r="E1713" s="73"/>
      <c r="F1713" s="74" t="str">
        <f t="array" ref="F1713">XLOOKUP(B1713, MachineCategory!B:B, MachineCategory!A:A, "", 0, 1)
</f>
        <v>a79703ca-8e39-4170-be14-7057cf692cbc</v>
      </c>
      <c r="G1713" s="74" t="str">
        <f t="array" ref="G1713">XLOOKUP(C1713, MachineCategory!B:B, MachineCategory!A:A, "", 0, 1)
</f>
        <v>40f7d539-2e7f-4dbd-9a3f-05bb164f8067</v>
      </c>
      <c r="H1713" s="6"/>
    </row>
    <row r="1714">
      <c r="A1714" s="73" t="s">
        <v>600</v>
      </c>
      <c r="B1714" s="73">
        <v>8124.0</v>
      </c>
      <c r="C1714" s="73">
        <v>8126.0</v>
      </c>
      <c r="D1714" s="73">
        <v>6.0</v>
      </c>
      <c r="E1714" s="73"/>
      <c r="F1714" s="74" t="str">
        <f t="array" ref="F1714">XLOOKUP(B1714, MachineCategory!B:B, MachineCategory!A:A, "", 0, 1)
</f>
        <v>a79703ca-8e39-4170-be14-7057cf692cbc</v>
      </c>
      <c r="G1714" s="74" t="str">
        <f t="array" ref="G1714">XLOOKUP(C1714, MachineCategory!B:B, MachineCategory!A:A, "", 0, 1)
</f>
        <v>b1934f8d-99cf-48d2-91a8-d15669c293e0</v>
      </c>
      <c r="H1714" s="6"/>
    </row>
    <row r="1715">
      <c r="A1715" s="73" t="s">
        <v>600</v>
      </c>
      <c r="B1715" s="73">
        <v>8124.0</v>
      </c>
      <c r="C1715" s="73">
        <v>8132.0</v>
      </c>
      <c r="D1715" s="73">
        <v>7.0</v>
      </c>
      <c r="E1715" s="73"/>
      <c r="F1715" s="74" t="str">
        <f t="array" ref="F1715">XLOOKUP(B1715, MachineCategory!B:B, MachineCategory!A:A, "", 0, 1)
</f>
        <v>a79703ca-8e39-4170-be14-7057cf692cbc</v>
      </c>
      <c r="G1715" s="74" t="str">
        <f t="array" ref="G1715">XLOOKUP(C1715, MachineCategory!B:B, MachineCategory!A:A, "", 0, 1)
</f>
        <v>83ed8ab4-5695-4031-b938-1ebde8650460</v>
      </c>
      <c r="H1715" s="6"/>
    </row>
    <row r="1716">
      <c r="A1716" s="73" t="s">
        <v>600</v>
      </c>
      <c r="B1716" s="73">
        <v>8124.0</v>
      </c>
      <c r="C1716" s="73">
        <v>8127.0</v>
      </c>
      <c r="D1716" s="73">
        <v>8.0</v>
      </c>
      <c r="E1716" s="73"/>
      <c r="F1716" s="74" t="str">
        <f t="array" ref="F1716">XLOOKUP(B1716, MachineCategory!B:B, MachineCategory!A:A, "", 0, 1)
</f>
        <v>a79703ca-8e39-4170-be14-7057cf692cbc</v>
      </c>
      <c r="G1716" s="74" t="str">
        <f t="array" ref="G1716">XLOOKUP(C1716, MachineCategory!B:B, MachineCategory!A:A, "", 0, 1)
</f>
        <v>9131e791-30aa-4293-b558-67d544342c12</v>
      </c>
      <c r="H1716" s="6"/>
    </row>
    <row r="1717">
      <c r="A1717" s="73" t="s">
        <v>600</v>
      </c>
      <c r="B1717" s="73">
        <v>8124.0</v>
      </c>
      <c r="C1717" s="73">
        <v>8133.0</v>
      </c>
      <c r="D1717" s="73">
        <v>9.0</v>
      </c>
      <c r="E1717" s="73"/>
      <c r="F1717" s="74" t="str">
        <f t="array" ref="F1717">XLOOKUP(B1717, MachineCategory!B:B, MachineCategory!A:A, "", 0, 1)
</f>
        <v>a79703ca-8e39-4170-be14-7057cf692cbc</v>
      </c>
      <c r="G1717" s="74" t="str">
        <f t="array" ref="G1717">XLOOKUP(C1717, MachineCategory!B:B, MachineCategory!A:A, "", 0, 1)
</f>
        <v>acf49a83-7c76-4577-a2b6-18cdafd7291e</v>
      </c>
      <c r="H1717" s="6"/>
    </row>
    <row r="1718">
      <c r="A1718" s="73" t="s">
        <v>600</v>
      </c>
      <c r="B1718" s="73">
        <v>8124.0</v>
      </c>
      <c r="C1718" s="73">
        <v>8128.0</v>
      </c>
      <c r="D1718" s="73">
        <v>10.0</v>
      </c>
      <c r="E1718" s="73"/>
      <c r="F1718" s="74" t="str">
        <f t="array" ref="F1718">XLOOKUP(B1718, MachineCategory!B:B, MachineCategory!A:A, "", 0, 1)
</f>
        <v>a79703ca-8e39-4170-be14-7057cf692cbc</v>
      </c>
      <c r="G1718" s="74" t="str">
        <f t="array" ref="G1718">XLOOKUP(C1718, MachineCategory!B:B, MachineCategory!A:A, "", 0, 1)
</f>
        <v>1c0b87d5-c90d-4cd3-b906-67ed8d416851</v>
      </c>
      <c r="H1718" s="6"/>
    </row>
    <row r="1719">
      <c r="A1719" s="73" t="s">
        <v>600</v>
      </c>
      <c r="B1719" s="73">
        <v>8124.0</v>
      </c>
      <c r="C1719" s="73">
        <v>8129.0</v>
      </c>
      <c r="D1719" s="73">
        <v>11.0</v>
      </c>
      <c r="E1719" s="73"/>
      <c r="F1719" s="74" t="str">
        <f t="array" ref="F1719">XLOOKUP(B1719, MachineCategory!B:B, MachineCategory!A:A, "", 0, 1)
</f>
        <v>a79703ca-8e39-4170-be14-7057cf692cbc</v>
      </c>
      <c r="G1719" s="74" t="str">
        <f t="array" ref="G1719">XLOOKUP(C1719, MachineCategory!B:B, MachineCategory!A:A, "", 0, 1)
</f>
        <v>04ec9f58-1e85-4435-bc2a-d935a860cf32</v>
      </c>
      <c r="H1719" s="6"/>
    </row>
    <row r="1720">
      <c r="A1720" s="73" t="s">
        <v>600</v>
      </c>
      <c r="B1720" s="73">
        <v>8124.0</v>
      </c>
      <c r="C1720" s="73">
        <v>8134.0</v>
      </c>
      <c r="D1720" s="73">
        <v>12.0</v>
      </c>
      <c r="E1720" s="73"/>
      <c r="F1720" s="74" t="str">
        <f t="array" ref="F1720">XLOOKUP(B1720, MachineCategory!B:B, MachineCategory!A:A, "", 0, 1)
</f>
        <v>a79703ca-8e39-4170-be14-7057cf692cbc</v>
      </c>
      <c r="G1720" s="74" t="str">
        <f t="array" ref="G1720">XLOOKUP(C1720, MachineCategory!B:B, MachineCategory!A:A, "", 0, 1)
</f>
        <v>1595fde3-5e55-476a-9599-eb372ddcdc21</v>
      </c>
      <c r="H1720" s="6"/>
    </row>
    <row r="1721">
      <c r="A1721" s="73" t="s">
        <v>600</v>
      </c>
      <c r="B1721" s="73">
        <v>8124.0</v>
      </c>
      <c r="C1721" s="73">
        <v>8135.0</v>
      </c>
      <c r="D1721" s="73">
        <v>13.0</v>
      </c>
      <c r="E1721" s="73"/>
      <c r="F1721" s="74" t="str">
        <f t="array" ref="F1721">XLOOKUP(B1721, MachineCategory!B:B, MachineCategory!A:A, "", 0, 1)
</f>
        <v>a79703ca-8e39-4170-be14-7057cf692cbc</v>
      </c>
      <c r="G1721" s="74" t="str">
        <f t="array" ref="G1721">XLOOKUP(C1721, MachineCategory!B:B, MachineCategory!A:A, "", 0, 1)
</f>
        <v>2013c109-9f88-49bb-a54b-7aa955d6537f</v>
      </c>
      <c r="H1721" s="6"/>
    </row>
    <row r="1722">
      <c r="A1722" s="73" t="s">
        <v>600</v>
      </c>
      <c r="B1722" s="73">
        <v>8124.0</v>
      </c>
      <c r="C1722" s="73">
        <v>8505.0</v>
      </c>
      <c r="D1722" s="73">
        <v>14.0</v>
      </c>
      <c r="E1722" s="73"/>
      <c r="F1722" s="74" t="str">
        <f t="array" ref="F1722">XLOOKUP(B1722, MachineCategory!B:B, MachineCategory!A:A, "", 0, 1)
</f>
        <v>a79703ca-8e39-4170-be14-7057cf692cbc</v>
      </c>
      <c r="G1722" s="74" t="str">
        <f t="array" ref="G1722">XLOOKUP(C1722, MachineCategory!B:B, MachineCategory!A:A, "", 0, 1)
</f>
        <v>539117eb-e2e8-4744-af49-d0104964414f</v>
      </c>
      <c r="H1722" s="6"/>
    </row>
    <row r="1723">
      <c r="A1723" s="73" t="s">
        <v>600</v>
      </c>
      <c r="B1723" s="73">
        <v>8124.0</v>
      </c>
      <c r="C1723" s="73">
        <v>8506.0</v>
      </c>
      <c r="D1723" s="73">
        <v>15.0</v>
      </c>
      <c r="E1723" s="73"/>
      <c r="F1723" s="74" t="str">
        <f t="array" ref="F1723">XLOOKUP(B1723, MachineCategory!B:B, MachineCategory!A:A, "", 0, 1)
</f>
        <v>a79703ca-8e39-4170-be14-7057cf692cbc</v>
      </c>
      <c r="G1723" s="74" t="str">
        <f t="array" ref="G1723">XLOOKUP(C1723, MachineCategory!B:B, MachineCategory!A:A, "", 0, 1)
</f>
        <v>cf4f890b-d994-486f-8f2a-5e1c0aa9612f</v>
      </c>
      <c r="H1723" s="6"/>
    </row>
    <row r="1724">
      <c r="A1724" s="73" t="s">
        <v>600</v>
      </c>
      <c r="B1724" s="73">
        <v>8124.0</v>
      </c>
      <c r="C1724" s="73">
        <v>8507.0</v>
      </c>
      <c r="D1724" s="73">
        <v>16.0</v>
      </c>
      <c r="E1724" s="73"/>
      <c r="F1724" s="74" t="str">
        <f t="array" ref="F1724">XLOOKUP(B1724, MachineCategory!B:B, MachineCategory!A:A, "", 0, 1)
</f>
        <v>a79703ca-8e39-4170-be14-7057cf692cbc</v>
      </c>
      <c r="G1724" s="74" t="str">
        <f t="array" ref="G1724">XLOOKUP(C1724, MachineCategory!B:B, MachineCategory!A:A, "", 0, 1)
</f>
        <v>3d2d78df-2569-4e50-bd34-0a64d212747d</v>
      </c>
      <c r="H1724" s="6"/>
    </row>
    <row r="1725">
      <c r="A1725" s="73" t="s">
        <v>600</v>
      </c>
      <c r="B1725" s="73">
        <v>8125.0</v>
      </c>
      <c r="C1725" s="73">
        <v>8124.0</v>
      </c>
      <c r="D1725" s="73">
        <v>1.0</v>
      </c>
      <c r="E1725" s="74" t="b">
        <v>1</v>
      </c>
      <c r="F1725" s="74" t="str">
        <f t="array" ref="F1725">XLOOKUP(B1725, MachineCategory!B:B, MachineCategory!A:A, "", 0, 1)
</f>
        <v>75da7083-e514-4135-aec2-49595943c0b9</v>
      </c>
      <c r="G1725" s="74" t="str">
        <f t="array" ref="G1725">XLOOKUP(C1725, MachineCategory!B:B, MachineCategory!A:A, "", 0, 1)
</f>
        <v>a79703ca-8e39-4170-be14-7057cf692cbc</v>
      </c>
      <c r="H1725" s="6"/>
    </row>
    <row r="1726">
      <c r="A1726" s="73" t="s">
        <v>600</v>
      </c>
      <c r="B1726" s="73">
        <v>8125.0</v>
      </c>
      <c r="C1726" s="73">
        <v>8126.0</v>
      </c>
      <c r="D1726" s="73">
        <v>2.0</v>
      </c>
      <c r="E1726" s="73"/>
      <c r="F1726" s="74" t="str">
        <f t="array" ref="F1726">XLOOKUP(B1726, MachineCategory!B:B, MachineCategory!A:A, "", 0, 1)
</f>
        <v>75da7083-e514-4135-aec2-49595943c0b9</v>
      </c>
      <c r="G1726" s="74" t="str">
        <f t="array" ref="G1726">XLOOKUP(C1726, MachineCategory!B:B, MachineCategory!A:A, "", 0, 1)
</f>
        <v>b1934f8d-99cf-48d2-91a8-d15669c293e0</v>
      </c>
      <c r="H1726" s="6"/>
    </row>
    <row r="1727">
      <c r="A1727" s="73" t="s">
        <v>600</v>
      </c>
      <c r="B1727" s="73">
        <v>8125.0</v>
      </c>
      <c r="C1727" s="73">
        <v>8131.0</v>
      </c>
      <c r="D1727" s="73">
        <v>3.0</v>
      </c>
      <c r="E1727" s="73"/>
      <c r="F1727" s="74" t="str">
        <f t="array" ref="F1727">XLOOKUP(B1727, MachineCategory!B:B, MachineCategory!A:A, "", 0, 1)
</f>
        <v>75da7083-e514-4135-aec2-49595943c0b9</v>
      </c>
      <c r="G1727" s="74" t="str">
        <f t="array" ref="G1727">XLOOKUP(C1727, MachineCategory!B:B, MachineCategory!A:A, "", 0, 1)
</f>
        <v>ecaa807a-6da2-48c5-abaa-37e49b849d87</v>
      </c>
      <c r="H1727" s="6"/>
    </row>
    <row r="1728">
      <c r="A1728" s="73" t="s">
        <v>600</v>
      </c>
      <c r="B1728" s="73">
        <v>8125.0</v>
      </c>
      <c r="C1728" s="73">
        <v>8130.0</v>
      </c>
      <c r="D1728" s="73">
        <v>4.0</v>
      </c>
      <c r="E1728" s="73"/>
      <c r="F1728" s="74" t="str">
        <f t="array" ref="F1728">XLOOKUP(B1728, MachineCategory!B:B, MachineCategory!A:A, "", 0, 1)
</f>
        <v>75da7083-e514-4135-aec2-49595943c0b9</v>
      </c>
      <c r="G1728" s="74" t="str">
        <f t="array" ref="G1728">XLOOKUP(C1728, MachineCategory!B:B, MachineCategory!A:A, "", 0, 1)
</f>
        <v>133e579b-1ad4-4de4-9bcb-9682d9529c0e</v>
      </c>
      <c r="H1728" s="6"/>
    </row>
    <row r="1729">
      <c r="A1729" s="73" t="s">
        <v>600</v>
      </c>
      <c r="B1729" s="73">
        <v>8125.0</v>
      </c>
      <c r="C1729" s="73">
        <v>8132.0</v>
      </c>
      <c r="D1729" s="73">
        <v>5.0</v>
      </c>
      <c r="E1729" s="73"/>
      <c r="F1729" s="74" t="str">
        <f t="array" ref="F1729">XLOOKUP(B1729, MachineCategory!B:B, MachineCategory!A:A, "", 0, 1)
</f>
        <v>75da7083-e514-4135-aec2-49595943c0b9</v>
      </c>
      <c r="G1729" s="74" t="str">
        <f t="array" ref="G1729">XLOOKUP(C1729, MachineCategory!B:B, MachineCategory!A:A, "", 0, 1)
</f>
        <v>83ed8ab4-5695-4031-b938-1ebde8650460</v>
      </c>
      <c r="H1729" s="6"/>
    </row>
    <row r="1730">
      <c r="A1730" s="73" t="s">
        <v>600</v>
      </c>
      <c r="B1730" s="73">
        <v>8125.0</v>
      </c>
      <c r="C1730" s="73">
        <v>8142.0</v>
      </c>
      <c r="D1730" s="73">
        <v>6.0</v>
      </c>
      <c r="E1730" s="73"/>
      <c r="F1730" s="74" t="str">
        <f t="array" ref="F1730">XLOOKUP(B1730, MachineCategory!B:B, MachineCategory!A:A, "", 0, 1)
</f>
        <v>75da7083-e514-4135-aec2-49595943c0b9</v>
      </c>
      <c r="G1730" s="74" t="str">
        <f t="array" ref="G1730">XLOOKUP(C1730, MachineCategory!B:B, MachineCategory!A:A, "", 0, 1)
</f>
        <v>73a2249c-24cf-4111-8ee2-573d97387f2c</v>
      </c>
      <c r="H1730" s="6"/>
    </row>
    <row r="1731">
      <c r="A1731" s="73" t="s">
        <v>600</v>
      </c>
      <c r="B1731" s="73">
        <v>8125.0</v>
      </c>
      <c r="C1731" s="73">
        <v>8143.0</v>
      </c>
      <c r="D1731" s="73">
        <v>7.0</v>
      </c>
      <c r="E1731" s="73"/>
      <c r="F1731" s="74" t="str">
        <f t="array" ref="F1731">XLOOKUP(B1731, MachineCategory!B:B, MachineCategory!A:A, "", 0, 1)
</f>
        <v>75da7083-e514-4135-aec2-49595943c0b9</v>
      </c>
      <c r="G1731" s="74" t="str">
        <f t="array" ref="G1731">XLOOKUP(C1731, MachineCategory!B:B, MachineCategory!A:A, "", 0, 1)
</f>
        <v>40f7d539-2e7f-4dbd-9a3f-05bb164f8067</v>
      </c>
      <c r="H1731" s="6"/>
    </row>
    <row r="1732">
      <c r="A1732" s="73" t="s">
        <v>600</v>
      </c>
      <c r="B1732" s="73">
        <v>8125.0</v>
      </c>
      <c r="C1732" s="73">
        <v>8127.0</v>
      </c>
      <c r="D1732" s="73">
        <v>8.0</v>
      </c>
      <c r="E1732" s="73"/>
      <c r="F1732" s="74" t="str">
        <f t="array" ref="F1732">XLOOKUP(B1732, MachineCategory!B:B, MachineCategory!A:A, "", 0, 1)
</f>
        <v>75da7083-e514-4135-aec2-49595943c0b9</v>
      </c>
      <c r="G1732" s="74" t="str">
        <f t="array" ref="G1732">XLOOKUP(C1732, MachineCategory!B:B, MachineCategory!A:A, "", 0, 1)
</f>
        <v>9131e791-30aa-4293-b558-67d544342c12</v>
      </c>
      <c r="H1732" s="6"/>
    </row>
    <row r="1733">
      <c r="A1733" s="73" t="s">
        <v>600</v>
      </c>
      <c r="B1733" s="73">
        <v>8125.0</v>
      </c>
      <c r="C1733" s="73">
        <v>8133.0</v>
      </c>
      <c r="D1733" s="73">
        <v>9.0</v>
      </c>
      <c r="E1733" s="73"/>
      <c r="F1733" s="74" t="str">
        <f t="array" ref="F1733">XLOOKUP(B1733, MachineCategory!B:B, MachineCategory!A:A, "", 0, 1)
</f>
        <v>75da7083-e514-4135-aec2-49595943c0b9</v>
      </c>
      <c r="G1733" s="74" t="str">
        <f t="array" ref="G1733">XLOOKUP(C1733, MachineCategory!B:B, MachineCategory!A:A, "", 0, 1)
</f>
        <v>acf49a83-7c76-4577-a2b6-18cdafd7291e</v>
      </c>
      <c r="H1733" s="6"/>
    </row>
    <row r="1734">
      <c r="A1734" s="73" t="s">
        <v>600</v>
      </c>
      <c r="B1734" s="73">
        <v>8125.0</v>
      </c>
      <c r="C1734" s="73">
        <v>8128.0</v>
      </c>
      <c r="D1734" s="73">
        <v>10.0</v>
      </c>
      <c r="E1734" s="73"/>
      <c r="F1734" s="74" t="str">
        <f t="array" ref="F1734">XLOOKUP(B1734, MachineCategory!B:B, MachineCategory!A:A, "", 0, 1)
</f>
        <v>75da7083-e514-4135-aec2-49595943c0b9</v>
      </c>
      <c r="G1734" s="74" t="str">
        <f t="array" ref="G1734">XLOOKUP(C1734, MachineCategory!B:B, MachineCategory!A:A, "", 0, 1)
</f>
        <v>1c0b87d5-c90d-4cd3-b906-67ed8d416851</v>
      </c>
      <c r="H1734" s="6"/>
    </row>
    <row r="1735">
      <c r="A1735" s="73" t="s">
        <v>600</v>
      </c>
      <c r="B1735" s="73">
        <v>8125.0</v>
      </c>
      <c r="C1735" s="73">
        <v>8129.0</v>
      </c>
      <c r="D1735" s="73">
        <v>11.0</v>
      </c>
      <c r="E1735" s="73"/>
      <c r="F1735" s="74" t="str">
        <f t="array" ref="F1735">XLOOKUP(B1735, MachineCategory!B:B, MachineCategory!A:A, "", 0, 1)
</f>
        <v>75da7083-e514-4135-aec2-49595943c0b9</v>
      </c>
      <c r="G1735" s="74" t="str">
        <f t="array" ref="G1735">XLOOKUP(C1735, MachineCategory!B:B, MachineCategory!A:A, "", 0, 1)
</f>
        <v>04ec9f58-1e85-4435-bc2a-d935a860cf32</v>
      </c>
      <c r="H1735" s="6"/>
    </row>
    <row r="1736">
      <c r="A1736" s="73" t="s">
        <v>600</v>
      </c>
      <c r="B1736" s="73">
        <v>8125.0</v>
      </c>
      <c r="C1736" s="73">
        <v>8134.0</v>
      </c>
      <c r="D1736" s="73">
        <v>12.0</v>
      </c>
      <c r="E1736" s="73"/>
      <c r="F1736" s="74" t="str">
        <f t="array" ref="F1736">XLOOKUP(B1736, MachineCategory!B:B, MachineCategory!A:A, "", 0, 1)
</f>
        <v>75da7083-e514-4135-aec2-49595943c0b9</v>
      </c>
      <c r="G1736" s="74" t="str">
        <f t="array" ref="G1736">XLOOKUP(C1736, MachineCategory!B:B, MachineCategory!A:A, "", 0, 1)
</f>
        <v>1595fde3-5e55-476a-9599-eb372ddcdc21</v>
      </c>
      <c r="H1736" s="6"/>
    </row>
    <row r="1737">
      <c r="A1737" s="73" t="s">
        <v>600</v>
      </c>
      <c r="B1737" s="73">
        <v>8125.0</v>
      </c>
      <c r="C1737" s="73">
        <v>8135.0</v>
      </c>
      <c r="D1737" s="73">
        <v>13.0</v>
      </c>
      <c r="E1737" s="73"/>
      <c r="F1737" s="74" t="str">
        <f t="array" ref="F1737">XLOOKUP(B1737, MachineCategory!B:B, MachineCategory!A:A, "", 0, 1)
</f>
        <v>75da7083-e514-4135-aec2-49595943c0b9</v>
      </c>
      <c r="G1737" s="74" t="str">
        <f t="array" ref="G1737">XLOOKUP(C1737, MachineCategory!B:B, MachineCategory!A:A, "", 0, 1)
</f>
        <v>2013c109-9f88-49bb-a54b-7aa955d6537f</v>
      </c>
      <c r="H1737" s="6"/>
    </row>
    <row r="1738">
      <c r="A1738" s="73" t="s">
        <v>600</v>
      </c>
      <c r="B1738" s="73">
        <v>8125.0</v>
      </c>
      <c r="C1738" s="73">
        <v>8505.0</v>
      </c>
      <c r="D1738" s="73">
        <v>14.0</v>
      </c>
      <c r="E1738" s="73"/>
      <c r="F1738" s="74" t="str">
        <f t="array" ref="F1738">XLOOKUP(B1738, MachineCategory!B:B, MachineCategory!A:A, "", 0, 1)
</f>
        <v>75da7083-e514-4135-aec2-49595943c0b9</v>
      </c>
      <c r="G1738" s="74" t="str">
        <f t="array" ref="G1738">XLOOKUP(C1738, MachineCategory!B:B, MachineCategory!A:A, "", 0, 1)
</f>
        <v>539117eb-e2e8-4744-af49-d0104964414f</v>
      </c>
      <c r="H1738" s="6"/>
    </row>
    <row r="1739">
      <c r="A1739" s="73" t="s">
        <v>600</v>
      </c>
      <c r="B1739" s="73">
        <v>8125.0</v>
      </c>
      <c r="C1739" s="73">
        <v>8506.0</v>
      </c>
      <c r="D1739" s="73">
        <v>15.0</v>
      </c>
      <c r="E1739" s="73"/>
      <c r="F1739" s="74" t="str">
        <f t="array" ref="F1739">XLOOKUP(B1739, MachineCategory!B:B, MachineCategory!A:A, "", 0, 1)
</f>
        <v>75da7083-e514-4135-aec2-49595943c0b9</v>
      </c>
      <c r="G1739" s="74" t="str">
        <f t="array" ref="G1739">XLOOKUP(C1739, MachineCategory!B:B, MachineCategory!A:A, "", 0, 1)
</f>
        <v>cf4f890b-d994-486f-8f2a-5e1c0aa9612f</v>
      </c>
      <c r="H1739" s="6"/>
    </row>
    <row r="1740">
      <c r="A1740" s="73" t="s">
        <v>600</v>
      </c>
      <c r="B1740" s="73">
        <v>8125.0</v>
      </c>
      <c r="C1740" s="73">
        <v>8507.0</v>
      </c>
      <c r="D1740" s="73">
        <v>16.0</v>
      </c>
      <c r="E1740" s="73"/>
      <c r="F1740" s="74" t="str">
        <f t="array" ref="F1740">XLOOKUP(B1740, MachineCategory!B:B, MachineCategory!A:A, "", 0, 1)
</f>
        <v>75da7083-e514-4135-aec2-49595943c0b9</v>
      </c>
      <c r="G1740" s="74" t="str">
        <f t="array" ref="G1740">XLOOKUP(C1740, MachineCategory!B:B, MachineCategory!A:A, "", 0, 1)
</f>
        <v>3d2d78df-2569-4e50-bd34-0a64d212747d</v>
      </c>
      <c r="H1740" s="6"/>
    </row>
    <row r="1741">
      <c r="A1741" s="73" t="s">
        <v>600</v>
      </c>
      <c r="B1741" s="73">
        <v>8126.0</v>
      </c>
      <c r="C1741" s="73">
        <v>8127.0</v>
      </c>
      <c r="D1741" s="73">
        <v>1.0</v>
      </c>
      <c r="E1741" s="74" t="b">
        <v>1</v>
      </c>
      <c r="F1741" s="74" t="str">
        <f t="array" ref="F1741">XLOOKUP(B1741, MachineCategory!B:B, MachineCategory!A:A, "", 0, 1)
</f>
        <v>b1934f8d-99cf-48d2-91a8-d15669c293e0</v>
      </c>
      <c r="G1741" s="74" t="str">
        <f t="array" ref="G1741">XLOOKUP(C1741, MachineCategory!B:B, MachineCategory!A:A, "", 0, 1)
</f>
        <v>9131e791-30aa-4293-b558-67d544342c12</v>
      </c>
      <c r="H1741" s="6"/>
    </row>
    <row r="1742">
      <c r="A1742" s="73" t="s">
        <v>600</v>
      </c>
      <c r="B1742" s="73">
        <v>8126.0</v>
      </c>
      <c r="C1742" s="73">
        <v>8125.0</v>
      </c>
      <c r="D1742" s="73">
        <v>2.0</v>
      </c>
      <c r="E1742" s="73"/>
      <c r="F1742" s="74" t="str">
        <f t="array" ref="F1742">XLOOKUP(B1742, MachineCategory!B:B, MachineCategory!A:A, "", 0, 1)
</f>
        <v>b1934f8d-99cf-48d2-91a8-d15669c293e0</v>
      </c>
      <c r="G1742" s="74" t="str">
        <f t="array" ref="G1742">XLOOKUP(C1742, MachineCategory!B:B, MachineCategory!A:A, "", 0, 1)
</f>
        <v>75da7083-e514-4135-aec2-49595943c0b9</v>
      </c>
      <c r="H1742" s="6"/>
    </row>
    <row r="1743">
      <c r="A1743" s="73" t="s">
        <v>600</v>
      </c>
      <c r="B1743" s="73">
        <v>8126.0</v>
      </c>
      <c r="C1743" s="73">
        <v>8132.0</v>
      </c>
      <c r="D1743" s="73">
        <v>3.0</v>
      </c>
      <c r="E1743" s="73"/>
      <c r="F1743" s="74" t="str">
        <f t="array" ref="F1743">XLOOKUP(B1743, MachineCategory!B:B, MachineCategory!A:A, "", 0, 1)
</f>
        <v>b1934f8d-99cf-48d2-91a8-d15669c293e0</v>
      </c>
      <c r="G1743" s="74" t="str">
        <f t="array" ref="G1743">XLOOKUP(C1743, MachineCategory!B:B, MachineCategory!A:A, "", 0, 1)
</f>
        <v>83ed8ab4-5695-4031-b938-1ebde8650460</v>
      </c>
      <c r="H1743" s="6"/>
    </row>
    <row r="1744">
      <c r="A1744" s="73" t="s">
        <v>600</v>
      </c>
      <c r="B1744" s="73">
        <v>8126.0</v>
      </c>
      <c r="C1744" s="73">
        <v>8131.0</v>
      </c>
      <c r="D1744" s="73">
        <v>4.0</v>
      </c>
      <c r="E1744" s="73"/>
      <c r="F1744" s="74" t="str">
        <f t="array" ref="F1744">XLOOKUP(B1744, MachineCategory!B:B, MachineCategory!A:A, "", 0, 1)
</f>
        <v>b1934f8d-99cf-48d2-91a8-d15669c293e0</v>
      </c>
      <c r="G1744" s="74" t="str">
        <f t="array" ref="G1744">XLOOKUP(C1744, MachineCategory!B:B, MachineCategory!A:A, "", 0, 1)
</f>
        <v>ecaa807a-6da2-48c5-abaa-37e49b849d87</v>
      </c>
      <c r="H1744" s="6"/>
    </row>
    <row r="1745">
      <c r="A1745" s="73" t="s">
        <v>600</v>
      </c>
      <c r="B1745" s="73">
        <v>8126.0</v>
      </c>
      <c r="C1745" s="73">
        <v>8133.0</v>
      </c>
      <c r="D1745" s="73">
        <v>5.0</v>
      </c>
      <c r="E1745" s="73"/>
      <c r="F1745" s="74" t="str">
        <f t="array" ref="F1745">XLOOKUP(B1745, MachineCategory!B:B, MachineCategory!A:A, "", 0, 1)
</f>
        <v>b1934f8d-99cf-48d2-91a8-d15669c293e0</v>
      </c>
      <c r="G1745" s="74" t="str">
        <f t="array" ref="G1745">XLOOKUP(C1745, MachineCategory!B:B, MachineCategory!A:A, "", 0, 1)
</f>
        <v>acf49a83-7c76-4577-a2b6-18cdafd7291e</v>
      </c>
      <c r="H1745" s="6"/>
    </row>
    <row r="1746">
      <c r="A1746" s="73" t="s">
        <v>600</v>
      </c>
      <c r="B1746" s="73">
        <v>8126.0</v>
      </c>
      <c r="C1746" s="73">
        <v>8124.0</v>
      </c>
      <c r="D1746" s="73">
        <v>6.0</v>
      </c>
      <c r="E1746" s="73"/>
      <c r="F1746" s="74" t="str">
        <f t="array" ref="F1746">XLOOKUP(B1746, MachineCategory!B:B, MachineCategory!A:A, "", 0, 1)
</f>
        <v>b1934f8d-99cf-48d2-91a8-d15669c293e0</v>
      </c>
      <c r="G1746" s="74" t="str">
        <f t="array" ref="G1746">XLOOKUP(C1746, MachineCategory!B:B, MachineCategory!A:A, "", 0, 1)
</f>
        <v>a79703ca-8e39-4170-be14-7057cf692cbc</v>
      </c>
      <c r="H1746" s="6"/>
    </row>
    <row r="1747">
      <c r="A1747" s="73" t="s">
        <v>600</v>
      </c>
      <c r="B1747" s="73">
        <v>8126.0</v>
      </c>
      <c r="C1747" s="73">
        <v>8130.0</v>
      </c>
      <c r="D1747" s="73">
        <v>7.0</v>
      </c>
      <c r="E1747" s="73"/>
      <c r="F1747" s="74" t="str">
        <f t="array" ref="F1747">XLOOKUP(B1747, MachineCategory!B:B, MachineCategory!A:A, "", 0, 1)
</f>
        <v>b1934f8d-99cf-48d2-91a8-d15669c293e0</v>
      </c>
      <c r="G1747" s="74" t="str">
        <f t="array" ref="G1747">XLOOKUP(C1747, MachineCategory!B:B, MachineCategory!A:A, "", 0, 1)
</f>
        <v>133e579b-1ad4-4de4-9bcb-9682d9529c0e</v>
      </c>
      <c r="H1747" s="6"/>
    </row>
    <row r="1748">
      <c r="A1748" s="73" t="s">
        <v>600</v>
      </c>
      <c r="B1748" s="73">
        <v>8126.0</v>
      </c>
      <c r="C1748" s="73">
        <v>8128.0</v>
      </c>
      <c r="D1748" s="73">
        <v>8.0</v>
      </c>
      <c r="E1748" s="73"/>
      <c r="F1748" s="74" t="str">
        <f t="array" ref="F1748">XLOOKUP(B1748, MachineCategory!B:B, MachineCategory!A:A, "", 0, 1)
</f>
        <v>b1934f8d-99cf-48d2-91a8-d15669c293e0</v>
      </c>
      <c r="G1748" s="74" t="str">
        <f t="array" ref="G1748">XLOOKUP(C1748, MachineCategory!B:B, MachineCategory!A:A, "", 0, 1)
</f>
        <v>1c0b87d5-c90d-4cd3-b906-67ed8d416851</v>
      </c>
      <c r="H1748" s="6"/>
    </row>
    <row r="1749">
      <c r="A1749" s="73" t="s">
        <v>600</v>
      </c>
      <c r="B1749" s="73">
        <v>8126.0</v>
      </c>
      <c r="C1749" s="73">
        <v>8129.0</v>
      </c>
      <c r="D1749" s="73">
        <v>9.0</v>
      </c>
      <c r="E1749" s="73"/>
      <c r="F1749" s="74" t="str">
        <f t="array" ref="F1749">XLOOKUP(B1749, MachineCategory!B:B, MachineCategory!A:A, "", 0, 1)
</f>
        <v>b1934f8d-99cf-48d2-91a8-d15669c293e0</v>
      </c>
      <c r="G1749" s="74" t="str">
        <f t="array" ref="G1749">XLOOKUP(C1749, MachineCategory!B:B, MachineCategory!A:A, "", 0, 1)
</f>
        <v>04ec9f58-1e85-4435-bc2a-d935a860cf32</v>
      </c>
      <c r="H1749" s="6"/>
    </row>
    <row r="1750">
      <c r="A1750" s="73" t="s">
        <v>600</v>
      </c>
      <c r="B1750" s="73">
        <v>8126.0</v>
      </c>
      <c r="C1750" s="73">
        <v>8134.0</v>
      </c>
      <c r="D1750" s="73">
        <v>10.0</v>
      </c>
      <c r="E1750" s="73"/>
      <c r="F1750" s="74" t="str">
        <f t="array" ref="F1750">XLOOKUP(B1750, MachineCategory!B:B, MachineCategory!A:A, "", 0, 1)
</f>
        <v>b1934f8d-99cf-48d2-91a8-d15669c293e0</v>
      </c>
      <c r="G1750" s="74" t="str">
        <f t="array" ref="G1750">XLOOKUP(C1750, MachineCategory!B:B, MachineCategory!A:A, "", 0, 1)
</f>
        <v>1595fde3-5e55-476a-9599-eb372ddcdc21</v>
      </c>
      <c r="H1750" s="6"/>
    </row>
    <row r="1751">
      <c r="A1751" s="73" t="s">
        <v>600</v>
      </c>
      <c r="B1751" s="73">
        <v>8126.0</v>
      </c>
      <c r="C1751" s="73">
        <v>8135.0</v>
      </c>
      <c r="D1751" s="73">
        <v>11.0</v>
      </c>
      <c r="E1751" s="73"/>
      <c r="F1751" s="74" t="str">
        <f t="array" ref="F1751">XLOOKUP(B1751, MachineCategory!B:B, MachineCategory!A:A, "", 0, 1)
</f>
        <v>b1934f8d-99cf-48d2-91a8-d15669c293e0</v>
      </c>
      <c r="G1751" s="74" t="str">
        <f t="array" ref="G1751">XLOOKUP(C1751, MachineCategory!B:B, MachineCategory!A:A, "", 0, 1)
</f>
        <v>2013c109-9f88-49bb-a54b-7aa955d6537f</v>
      </c>
      <c r="H1751" s="6"/>
    </row>
    <row r="1752">
      <c r="A1752" s="73" t="s">
        <v>600</v>
      </c>
      <c r="B1752" s="73">
        <v>8126.0</v>
      </c>
      <c r="C1752" s="73">
        <v>8142.0</v>
      </c>
      <c r="D1752" s="73">
        <v>12.0</v>
      </c>
      <c r="E1752" s="73"/>
      <c r="F1752" s="74" t="str">
        <f t="array" ref="F1752">XLOOKUP(B1752, MachineCategory!B:B, MachineCategory!A:A, "", 0, 1)
</f>
        <v>b1934f8d-99cf-48d2-91a8-d15669c293e0</v>
      </c>
      <c r="G1752" s="74" t="str">
        <f t="array" ref="G1752">XLOOKUP(C1752, MachineCategory!B:B, MachineCategory!A:A, "", 0, 1)
</f>
        <v>73a2249c-24cf-4111-8ee2-573d97387f2c</v>
      </c>
      <c r="H1752" s="6"/>
    </row>
    <row r="1753">
      <c r="A1753" s="73" t="s">
        <v>600</v>
      </c>
      <c r="B1753" s="73">
        <v>8126.0</v>
      </c>
      <c r="C1753" s="73">
        <v>8143.0</v>
      </c>
      <c r="D1753" s="73">
        <v>13.0</v>
      </c>
      <c r="E1753" s="73"/>
      <c r="F1753" s="74" t="str">
        <f t="array" ref="F1753">XLOOKUP(B1753, MachineCategory!B:B, MachineCategory!A:A, "", 0, 1)
</f>
        <v>b1934f8d-99cf-48d2-91a8-d15669c293e0</v>
      </c>
      <c r="G1753" s="74" t="str">
        <f t="array" ref="G1753">XLOOKUP(C1753, MachineCategory!B:B, MachineCategory!A:A, "", 0, 1)
</f>
        <v>40f7d539-2e7f-4dbd-9a3f-05bb164f8067</v>
      </c>
      <c r="H1753" s="6"/>
    </row>
    <row r="1754">
      <c r="A1754" s="73" t="s">
        <v>600</v>
      </c>
      <c r="B1754" s="73">
        <v>8126.0</v>
      </c>
      <c r="C1754" s="73">
        <v>8505.0</v>
      </c>
      <c r="D1754" s="73">
        <v>15.0</v>
      </c>
      <c r="E1754" s="73"/>
      <c r="F1754" s="74" t="str">
        <f t="array" ref="F1754">XLOOKUP(B1754, MachineCategory!B:B, MachineCategory!A:A, "", 0, 1)
</f>
        <v>b1934f8d-99cf-48d2-91a8-d15669c293e0</v>
      </c>
      <c r="G1754" s="74" t="str">
        <f t="array" ref="G1754">XLOOKUP(C1754, MachineCategory!B:B, MachineCategory!A:A, "", 0, 1)
</f>
        <v>539117eb-e2e8-4744-af49-d0104964414f</v>
      </c>
      <c r="H1754" s="6"/>
    </row>
    <row r="1755">
      <c r="A1755" s="73" t="s">
        <v>600</v>
      </c>
      <c r="B1755" s="73">
        <v>8126.0</v>
      </c>
      <c r="C1755" s="73">
        <v>8506.0</v>
      </c>
      <c r="D1755" s="73">
        <v>14.0</v>
      </c>
      <c r="E1755" s="73"/>
      <c r="F1755" s="74" t="str">
        <f t="array" ref="F1755">XLOOKUP(B1755, MachineCategory!B:B, MachineCategory!A:A, "", 0, 1)
</f>
        <v>b1934f8d-99cf-48d2-91a8-d15669c293e0</v>
      </c>
      <c r="G1755" s="74" t="str">
        <f t="array" ref="G1755">XLOOKUP(C1755, MachineCategory!B:B, MachineCategory!A:A, "", 0, 1)
</f>
        <v>cf4f890b-d994-486f-8f2a-5e1c0aa9612f</v>
      </c>
      <c r="H1755" s="6"/>
    </row>
    <row r="1756">
      <c r="A1756" s="73" t="s">
        <v>600</v>
      </c>
      <c r="B1756" s="73">
        <v>8126.0</v>
      </c>
      <c r="C1756" s="73">
        <v>8507.0</v>
      </c>
      <c r="D1756" s="73">
        <v>16.0</v>
      </c>
      <c r="E1756" s="73"/>
      <c r="F1756" s="74" t="str">
        <f t="array" ref="F1756">XLOOKUP(B1756, MachineCategory!B:B, MachineCategory!A:A, "", 0, 1)
</f>
        <v>b1934f8d-99cf-48d2-91a8-d15669c293e0</v>
      </c>
      <c r="G1756" s="74" t="str">
        <f t="array" ref="G1756">XLOOKUP(C1756, MachineCategory!B:B, MachineCategory!A:A, "", 0, 1)
</f>
        <v>3d2d78df-2569-4e50-bd34-0a64d212747d</v>
      </c>
      <c r="H1756" s="6"/>
    </row>
    <row r="1757">
      <c r="A1757" s="73" t="s">
        <v>600</v>
      </c>
      <c r="B1757" s="73">
        <v>8127.0</v>
      </c>
      <c r="C1757" s="73">
        <v>8126.0</v>
      </c>
      <c r="D1757" s="73">
        <v>1.0</v>
      </c>
      <c r="E1757" s="74" t="b">
        <v>1</v>
      </c>
      <c r="F1757" s="74" t="str">
        <f t="array" ref="F1757">XLOOKUP(B1757, MachineCategory!B:B, MachineCategory!A:A, "", 0, 1)
</f>
        <v>9131e791-30aa-4293-b558-67d544342c12</v>
      </c>
      <c r="G1757" s="74" t="str">
        <f t="array" ref="G1757">XLOOKUP(C1757, MachineCategory!B:B, MachineCategory!A:A, "", 0, 1)
</f>
        <v>b1934f8d-99cf-48d2-91a8-d15669c293e0</v>
      </c>
      <c r="H1757" s="6"/>
    </row>
    <row r="1758">
      <c r="A1758" s="73" t="s">
        <v>600</v>
      </c>
      <c r="B1758" s="73">
        <v>8127.0</v>
      </c>
      <c r="C1758" s="73">
        <v>8128.0</v>
      </c>
      <c r="D1758" s="73">
        <v>2.0</v>
      </c>
      <c r="E1758" s="73"/>
      <c r="F1758" s="74" t="str">
        <f t="array" ref="F1758">XLOOKUP(B1758, MachineCategory!B:B, MachineCategory!A:A, "", 0, 1)
</f>
        <v>9131e791-30aa-4293-b558-67d544342c12</v>
      </c>
      <c r="G1758" s="74" t="str">
        <f t="array" ref="G1758">XLOOKUP(C1758, MachineCategory!B:B, MachineCategory!A:A, "", 0, 1)
</f>
        <v>1c0b87d5-c90d-4cd3-b906-67ed8d416851</v>
      </c>
      <c r="H1758" s="6"/>
    </row>
    <row r="1759">
      <c r="A1759" s="73" t="s">
        <v>600</v>
      </c>
      <c r="B1759" s="73">
        <v>8127.0</v>
      </c>
      <c r="C1759" s="73">
        <v>8133.0</v>
      </c>
      <c r="D1759" s="73">
        <v>3.0</v>
      </c>
      <c r="E1759" s="73"/>
      <c r="F1759" s="74" t="str">
        <f t="array" ref="F1759">XLOOKUP(B1759, MachineCategory!B:B, MachineCategory!A:A, "", 0, 1)
</f>
        <v>9131e791-30aa-4293-b558-67d544342c12</v>
      </c>
      <c r="G1759" s="74" t="str">
        <f t="array" ref="G1759">XLOOKUP(C1759, MachineCategory!B:B, MachineCategory!A:A, "", 0, 1)
</f>
        <v>acf49a83-7c76-4577-a2b6-18cdafd7291e</v>
      </c>
      <c r="H1759" s="6"/>
    </row>
    <row r="1760">
      <c r="A1760" s="73" t="s">
        <v>600</v>
      </c>
      <c r="B1760" s="73">
        <v>8127.0</v>
      </c>
      <c r="C1760" s="73">
        <v>8132.0</v>
      </c>
      <c r="D1760" s="73">
        <v>4.0</v>
      </c>
      <c r="E1760" s="73"/>
      <c r="F1760" s="74" t="str">
        <f t="array" ref="F1760">XLOOKUP(B1760, MachineCategory!B:B, MachineCategory!A:A, "", 0, 1)
</f>
        <v>9131e791-30aa-4293-b558-67d544342c12</v>
      </c>
      <c r="G1760" s="74" t="str">
        <f t="array" ref="G1760">XLOOKUP(C1760, MachineCategory!B:B, MachineCategory!A:A, "", 0, 1)
</f>
        <v>83ed8ab4-5695-4031-b938-1ebde8650460</v>
      </c>
      <c r="H1760" s="6"/>
    </row>
    <row r="1761">
      <c r="A1761" s="73" t="s">
        <v>600</v>
      </c>
      <c r="B1761" s="73">
        <v>8127.0</v>
      </c>
      <c r="C1761" s="73">
        <v>8134.0</v>
      </c>
      <c r="D1761" s="73">
        <v>5.0</v>
      </c>
      <c r="E1761" s="73"/>
      <c r="F1761" s="74" t="str">
        <f t="array" ref="F1761">XLOOKUP(B1761, MachineCategory!B:B, MachineCategory!A:A, "", 0, 1)
</f>
        <v>9131e791-30aa-4293-b558-67d544342c12</v>
      </c>
      <c r="G1761" s="74" t="str">
        <f t="array" ref="G1761">XLOOKUP(C1761, MachineCategory!B:B, MachineCategory!A:A, "", 0, 1)
</f>
        <v>1595fde3-5e55-476a-9599-eb372ddcdc21</v>
      </c>
      <c r="H1761" s="6"/>
    </row>
    <row r="1762">
      <c r="A1762" s="73" t="s">
        <v>600</v>
      </c>
      <c r="B1762" s="73">
        <v>8127.0</v>
      </c>
      <c r="C1762" s="73">
        <v>8129.0</v>
      </c>
      <c r="D1762" s="73">
        <v>6.0</v>
      </c>
      <c r="E1762" s="73"/>
      <c r="F1762" s="74" t="str">
        <f t="array" ref="F1762">XLOOKUP(B1762, MachineCategory!B:B, MachineCategory!A:A, "", 0, 1)
</f>
        <v>9131e791-30aa-4293-b558-67d544342c12</v>
      </c>
      <c r="G1762" s="74" t="str">
        <f t="array" ref="G1762">XLOOKUP(C1762, MachineCategory!B:B, MachineCategory!A:A, "", 0, 1)
</f>
        <v>04ec9f58-1e85-4435-bc2a-d935a860cf32</v>
      </c>
      <c r="H1762" s="6"/>
    </row>
    <row r="1763">
      <c r="A1763" s="73" t="s">
        <v>600</v>
      </c>
      <c r="B1763" s="73">
        <v>8127.0</v>
      </c>
      <c r="C1763" s="73">
        <v>8135.0</v>
      </c>
      <c r="D1763" s="73">
        <v>7.0</v>
      </c>
      <c r="E1763" s="73"/>
      <c r="F1763" s="74" t="str">
        <f t="array" ref="F1763">XLOOKUP(B1763, MachineCategory!B:B, MachineCategory!A:A, "", 0, 1)
</f>
        <v>9131e791-30aa-4293-b558-67d544342c12</v>
      </c>
      <c r="G1763" s="74" t="str">
        <f t="array" ref="G1763">XLOOKUP(C1763, MachineCategory!B:B, MachineCategory!A:A, "", 0, 1)
</f>
        <v>2013c109-9f88-49bb-a54b-7aa955d6537f</v>
      </c>
      <c r="H1763" s="6"/>
    </row>
    <row r="1764">
      <c r="A1764" s="73" t="s">
        <v>600</v>
      </c>
      <c r="B1764" s="73">
        <v>8127.0</v>
      </c>
      <c r="C1764" s="73">
        <v>8125.0</v>
      </c>
      <c r="D1764" s="73">
        <v>8.0</v>
      </c>
      <c r="E1764" s="73"/>
      <c r="F1764" s="74" t="str">
        <f t="array" ref="F1764">XLOOKUP(B1764, MachineCategory!B:B, MachineCategory!A:A, "", 0, 1)
</f>
        <v>9131e791-30aa-4293-b558-67d544342c12</v>
      </c>
      <c r="G1764" s="74" t="str">
        <f t="array" ref="G1764">XLOOKUP(C1764, MachineCategory!B:B, MachineCategory!A:A, "", 0, 1)
</f>
        <v>75da7083-e514-4135-aec2-49595943c0b9</v>
      </c>
      <c r="H1764" s="6"/>
    </row>
    <row r="1765">
      <c r="A1765" s="73" t="s">
        <v>600</v>
      </c>
      <c r="B1765" s="73">
        <v>8127.0</v>
      </c>
      <c r="C1765" s="73">
        <v>8124.0</v>
      </c>
      <c r="D1765" s="73">
        <v>9.0</v>
      </c>
      <c r="E1765" s="73"/>
      <c r="F1765" s="74" t="str">
        <f t="array" ref="F1765">XLOOKUP(B1765, MachineCategory!B:B, MachineCategory!A:A, "", 0, 1)
</f>
        <v>9131e791-30aa-4293-b558-67d544342c12</v>
      </c>
      <c r="G1765" s="74" t="str">
        <f t="array" ref="G1765">XLOOKUP(C1765, MachineCategory!B:B, MachineCategory!A:A, "", 0, 1)
</f>
        <v>a79703ca-8e39-4170-be14-7057cf692cbc</v>
      </c>
      <c r="H1765" s="6"/>
    </row>
    <row r="1766">
      <c r="A1766" s="73" t="s">
        <v>600</v>
      </c>
      <c r="B1766" s="73">
        <v>8127.0</v>
      </c>
      <c r="C1766" s="73">
        <v>8131.0</v>
      </c>
      <c r="D1766" s="73">
        <v>10.0</v>
      </c>
      <c r="E1766" s="73"/>
      <c r="F1766" s="74" t="str">
        <f t="array" ref="F1766">XLOOKUP(B1766, MachineCategory!B:B, MachineCategory!A:A, "", 0, 1)
</f>
        <v>9131e791-30aa-4293-b558-67d544342c12</v>
      </c>
      <c r="G1766" s="74" t="str">
        <f t="array" ref="G1766">XLOOKUP(C1766, MachineCategory!B:B, MachineCategory!A:A, "", 0, 1)
</f>
        <v>ecaa807a-6da2-48c5-abaa-37e49b849d87</v>
      </c>
      <c r="H1766" s="6"/>
    </row>
    <row r="1767">
      <c r="A1767" s="73" t="s">
        <v>600</v>
      </c>
      <c r="B1767" s="73">
        <v>8127.0</v>
      </c>
      <c r="C1767" s="73">
        <v>8130.0</v>
      </c>
      <c r="D1767" s="73">
        <v>11.0</v>
      </c>
      <c r="E1767" s="73"/>
      <c r="F1767" s="74" t="str">
        <f t="array" ref="F1767">XLOOKUP(B1767, MachineCategory!B:B, MachineCategory!A:A, "", 0, 1)
</f>
        <v>9131e791-30aa-4293-b558-67d544342c12</v>
      </c>
      <c r="G1767" s="74" t="str">
        <f t="array" ref="G1767">XLOOKUP(C1767, MachineCategory!B:B, MachineCategory!A:A, "", 0, 1)
</f>
        <v>133e579b-1ad4-4de4-9bcb-9682d9529c0e</v>
      </c>
      <c r="H1767" s="6"/>
    </row>
    <row r="1768">
      <c r="A1768" s="73" t="s">
        <v>600</v>
      </c>
      <c r="B1768" s="73">
        <v>8127.0</v>
      </c>
      <c r="C1768" s="73">
        <v>8142.0</v>
      </c>
      <c r="D1768" s="73">
        <v>12.0</v>
      </c>
      <c r="E1768" s="73"/>
      <c r="F1768" s="74" t="str">
        <f t="array" ref="F1768">XLOOKUP(B1768, MachineCategory!B:B, MachineCategory!A:A, "", 0, 1)
</f>
        <v>9131e791-30aa-4293-b558-67d544342c12</v>
      </c>
      <c r="G1768" s="74" t="str">
        <f t="array" ref="G1768">XLOOKUP(C1768, MachineCategory!B:B, MachineCategory!A:A, "", 0, 1)
</f>
        <v>73a2249c-24cf-4111-8ee2-573d97387f2c</v>
      </c>
      <c r="H1768" s="6"/>
    </row>
    <row r="1769">
      <c r="A1769" s="73" t="s">
        <v>600</v>
      </c>
      <c r="B1769" s="73">
        <v>8127.0</v>
      </c>
      <c r="C1769" s="73">
        <v>8143.0</v>
      </c>
      <c r="D1769" s="73">
        <v>13.0</v>
      </c>
      <c r="E1769" s="73"/>
      <c r="F1769" s="74" t="str">
        <f t="array" ref="F1769">XLOOKUP(B1769, MachineCategory!B:B, MachineCategory!A:A, "", 0, 1)
</f>
        <v>9131e791-30aa-4293-b558-67d544342c12</v>
      </c>
      <c r="G1769" s="74" t="str">
        <f t="array" ref="G1769">XLOOKUP(C1769, MachineCategory!B:B, MachineCategory!A:A, "", 0, 1)
</f>
        <v>40f7d539-2e7f-4dbd-9a3f-05bb164f8067</v>
      </c>
      <c r="H1769" s="6"/>
    </row>
    <row r="1770">
      <c r="A1770" s="73" t="s">
        <v>600</v>
      </c>
      <c r="B1770" s="73">
        <v>8127.0</v>
      </c>
      <c r="C1770" s="73">
        <v>8505.0</v>
      </c>
      <c r="D1770" s="73">
        <v>16.0</v>
      </c>
      <c r="E1770" s="73"/>
      <c r="F1770" s="74" t="str">
        <f t="array" ref="F1770">XLOOKUP(B1770, MachineCategory!B:B, MachineCategory!A:A, "", 0, 1)
</f>
        <v>9131e791-30aa-4293-b558-67d544342c12</v>
      </c>
      <c r="G1770" s="74" t="str">
        <f t="array" ref="G1770">XLOOKUP(C1770, MachineCategory!B:B, MachineCategory!A:A, "", 0, 1)
</f>
        <v>539117eb-e2e8-4744-af49-d0104964414f</v>
      </c>
      <c r="H1770" s="6"/>
    </row>
    <row r="1771">
      <c r="A1771" s="73" t="s">
        <v>600</v>
      </c>
      <c r="B1771" s="73">
        <v>8127.0</v>
      </c>
      <c r="C1771" s="73">
        <v>8506.0</v>
      </c>
      <c r="D1771" s="73">
        <v>15.0</v>
      </c>
      <c r="E1771" s="73"/>
      <c r="F1771" s="74" t="str">
        <f t="array" ref="F1771">XLOOKUP(B1771, MachineCategory!B:B, MachineCategory!A:A, "", 0, 1)
</f>
        <v>9131e791-30aa-4293-b558-67d544342c12</v>
      </c>
      <c r="G1771" s="74" t="str">
        <f t="array" ref="G1771">XLOOKUP(C1771, MachineCategory!B:B, MachineCategory!A:A, "", 0, 1)
</f>
        <v>cf4f890b-d994-486f-8f2a-5e1c0aa9612f</v>
      </c>
      <c r="H1771" s="6"/>
    </row>
    <row r="1772">
      <c r="A1772" s="73" t="s">
        <v>600</v>
      </c>
      <c r="B1772" s="73">
        <v>8127.0</v>
      </c>
      <c r="C1772" s="73">
        <v>8507.0</v>
      </c>
      <c r="D1772" s="73">
        <v>14.0</v>
      </c>
      <c r="E1772" s="73"/>
      <c r="F1772" s="74" t="str">
        <f t="array" ref="F1772">XLOOKUP(B1772, MachineCategory!B:B, MachineCategory!A:A, "", 0, 1)
</f>
        <v>9131e791-30aa-4293-b558-67d544342c12</v>
      </c>
      <c r="G1772" s="74" t="str">
        <f t="array" ref="G1772">XLOOKUP(C1772, MachineCategory!B:B, MachineCategory!A:A, "", 0, 1)
</f>
        <v>3d2d78df-2569-4e50-bd34-0a64d212747d</v>
      </c>
      <c r="H1772" s="6"/>
    </row>
    <row r="1773">
      <c r="A1773" s="73" t="s">
        <v>600</v>
      </c>
      <c r="B1773" s="73">
        <v>8128.0</v>
      </c>
      <c r="C1773" s="73">
        <v>8129.0</v>
      </c>
      <c r="D1773" s="73">
        <v>1.0</v>
      </c>
      <c r="E1773" s="74" t="b">
        <v>1</v>
      </c>
      <c r="F1773" s="74" t="str">
        <f t="array" ref="F1773">XLOOKUP(B1773, MachineCategory!B:B, MachineCategory!A:A, "", 0, 1)
</f>
        <v>1c0b87d5-c90d-4cd3-b906-67ed8d416851</v>
      </c>
      <c r="G1773" s="74" t="str">
        <f t="array" ref="G1773">XLOOKUP(C1773, MachineCategory!B:B, MachineCategory!A:A, "", 0, 1)
</f>
        <v>04ec9f58-1e85-4435-bc2a-d935a860cf32</v>
      </c>
      <c r="H1773" s="6"/>
    </row>
    <row r="1774">
      <c r="A1774" s="73" t="s">
        <v>600</v>
      </c>
      <c r="B1774" s="73">
        <v>8128.0</v>
      </c>
      <c r="C1774" s="73">
        <v>8127.0</v>
      </c>
      <c r="D1774" s="73">
        <v>2.0</v>
      </c>
      <c r="E1774" s="73"/>
      <c r="F1774" s="74" t="str">
        <f t="array" ref="F1774">XLOOKUP(B1774, MachineCategory!B:B, MachineCategory!A:A, "", 0, 1)
</f>
        <v>1c0b87d5-c90d-4cd3-b906-67ed8d416851</v>
      </c>
      <c r="G1774" s="74" t="str">
        <f t="array" ref="G1774">XLOOKUP(C1774, MachineCategory!B:B, MachineCategory!A:A, "", 0, 1)
</f>
        <v>9131e791-30aa-4293-b558-67d544342c12</v>
      </c>
      <c r="H1774" s="6"/>
    </row>
    <row r="1775">
      <c r="A1775" s="73" t="s">
        <v>600</v>
      </c>
      <c r="B1775" s="73">
        <v>8128.0</v>
      </c>
      <c r="C1775" s="73">
        <v>8134.0</v>
      </c>
      <c r="D1775" s="73">
        <v>3.0</v>
      </c>
      <c r="E1775" s="73"/>
      <c r="F1775" s="74" t="str">
        <f t="array" ref="F1775">XLOOKUP(B1775, MachineCategory!B:B, MachineCategory!A:A, "", 0, 1)
</f>
        <v>1c0b87d5-c90d-4cd3-b906-67ed8d416851</v>
      </c>
      <c r="G1775" s="74" t="str">
        <f t="array" ref="G1775">XLOOKUP(C1775, MachineCategory!B:B, MachineCategory!A:A, "", 0, 1)
</f>
        <v>1595fde3-5e55-476a-9599-eb372ddcdc21</v>
      </c>
      <c r="H1775" s="6"/>
    </row>
    <row r="1776">
      <c r="A1776" s="73" t="s">
        <v>600</v>
      </c>
      <c r="B1776" s="73">
        <v>8128.0</v>
      </c>
      <c r="C1776" s="73">
        <v>8135.0</v>
      </c>
      <c r="D1776" s="73">
        <v>4.0</v>
      </c>
      <c r="E1776" s="73"/>
      <c r="F1776" s="74" t="str">
        <f t="array" ref="F1776">XLOOKUP(B1776, MachineCategory!B:B, MachineCategory!A:A, "", 0, 1)
</f>
        <v>1c0b87d5-c90d-4cd3-b906-67ed8d416851</v>
      </c>
      <c r="G1776" s="74" t="str">
        <f t="array" ref="G1776">XLOOKUP(C1776, MachineCategory!B:B, MachineCategory!A:A, "", 0, 1)
</f>
        <v>2013c109-9f88-49bb-a54b-7aa955d6537f</v>
      </c>
      <c r="H1776" s="6"/>
    </row>
    <row r="1777">
      <c r="A1777" s="73" t="s">
        <v>600</v>
      </c>
      <c r="B1777" s="73">
        <v>8128.0</v>
      </c>
      <c r="C1777" s="73">
        <v>8133.0</v>
      </c>
      <c r="D1777" s="73">
        <v>5.0</v>
      </c>
      <c r="E1777" s="73"/>
      <c r="F1777" s="74" t="str">
        <f t="array" ref="F1777">XLOOKUP(B1777, MachineCategory!B:B, MachineCategory!A:A, "", 0, 1)
</f>
        <v>1c0b87d5-c90d-4cd3-b906-67ed8d416851</v>
      </c>
      <c r="G1777" s="74" t="str">
        <f t="array" ref="G1777">XLOOKUP(C1777, MachineCategory!B:B, MachineCategory!A:A, "", 0, 1)
</f>
        <v>acf49a83-7c76-4577-a2b6-18cdafd7291e</v>
      </c>
      <c r="H1777" s="6"/>
    </row>
    <row r="1778">
      <c r="A1778" s="73" t="s">
        <v>600</v>
      </c>
      <c r="B1778" s="73">
        <v>8128.0</v>
      </c>
      <c r="C1778" s="73">
        <v>8126.0</v>
      </c>
      <c r="D1778" s="73">
        <v>6.0</v>
      </c>
      <c r="E1778" s="73"/>
      <c r="F1778" s="74" t="str">
        <f t="array" ref="F1778">XLOOKUP(B1778, MachineCategory!B:B, MachineCategory!A:A, "", 0, 1)
</f>
        <v>1c0b87d5-c90d-4cd3-b906-67ed8d416851</v>
      </c>
      <c r="G1778" s="74" t="str">
        <f t="array" ref="G1778">XLOOKUP(C1778, MachineCategory!B:B, MachineCategory!A:A, "", 0, 1)
</f>
        <v>b1934f8d-99cf-48d2-91a8-d15669c293e0</v>
      </c>
      <c r="H1778" s="6"/>
    </row>
    <row r="1779">
      <c r="A1779" s="73" t="s">
        <v>600</v>
      </c>
      <c r="B1779" s="73">
        <v>8128.0</v>
      </c>
      <c r="C1779" s="73">
        <v>8132.0</v>
      </c>
      <c r="D1779" s="73">
        <v>7.0</v>
      </c>
      <c r="E1779" s="73"/>
      <c r="F1779" s="74" t="str">
        <f t="array" ref="F1779">XLOOKUP(B1779, MachineCategory!B:B, MachineCategory!A:A, "", 0, 1)
</f>
        <v>1c0b87d5-c90d-4cd3-b906-67ed8d416851</v>
      </c>
      <c r="G1779" s="74" t="str">
        <f t="array" ref="G1779">XLOOKUP(C1779, MachineCategory!B:B, MachineCategory!A:A, "", 0, 1)
</f>
        <v>83ed8ab4-5695-4031-b938-1ebde8650460</v>
      </c>
      <c r="H1779" s="6"/>
    </row>
    <row r="1780">
      <c r="A1780" s="73" t="s">
        <v>600</v>
      </c>
      <c r="B1780" s="73">
        <v>8128.0</v>
      </c>
      <c r="C1780" s="73">
        <v>8125.0</v>
      </c>
      <c r="D1780" s="73">
        <v>8.0</v>
      </c>
      <c r="E1780" s="73"/>
      <c r="F1780" s="74" t="str">
        <f t="array" ref="F1780">XLOOKUP(B1780, MachineCategory!B:B, MachineCategory!A:A, "", 0, 1)
</f>
        <v>1c0b87d5-c90d-4cd3-b906-67ed8d416851</v>
      </c>
      <c r="G1780" s="74" t="str">
        <f t="array" ref="G1780">XLOOKUP(C1780, MachineCategory!B:B, MachineCategory!A:A, "", 0, 1)
</f>
        <v>75da7083-e514-4135-aec2-49595943c0b9</v>
      </c>
      <c r="H1780" s="6"/>
    </row>
    <row r="1781">
      <c r="A1781" s="73" t="s">
        <v>600</v>
      </c>
      <c r="B1781" s="73">
        <v>8128.0</v>
      </c>
      <c r="C1781" s="73">
        <v>8124.0</v>
      </c>
      <c r="D1781" s="73">
        <v>9.0</v>
      </c>
      <c r="E1781" s="73"/>
      <c r="F1781" s="74" t="str">
        <f t="array" ref="F1781">XLOOKUP(B1781, MachineCategory!B:B, MachineCategory!A:A, "", 0, 1)
</f>
        <v>1c0b87d5-c90d-4cd3-b906-67ed8d416851</v>
      </c>
      <c r="G1781" s="74" t="str">
        <f t="array" ref="G1781">XLOOKUP(C1781, MachineCategory!B:B, MachineCategory!A:A, "", 0, 1)
</f>
        <v>a79703ca-8e39-4170-be14-7057cf692cbc</v>
      </c>
      <c r="H1781" s="6"/>
    </row>
    <row r="1782">
      <c r="A1782" s="73" t="s">
        <v>600</v>
      </c>
      <c r="B1782" s="73">
        <v>8128.0</v>
      </c>
      <c r="C1782" s="73">
        <v>8131.0</v>
      </c>
      <c r="D1782" s="73">
        <v>10.0</v>
      </c>
      <c r="E1782" s="73"/>
      <c r="F1782" s="74" t="str">
        <f t="array" ref="F1782">XLOOKUP(B1782, MachineCategory!B:B, MachineCategory!A:A, "", 0, 1)
</f>
        <v>1c0b87d5-c90d-4cd3-b906-67ed8d416851</v>
      </c>
      <c r="G1782" s="74" t="str">
        <f t="array" ref="G1782">XLOOKUP(C1782, MachineCategory!B:B, MachineCategory!A:A, "", 0, 1)
</f>
        <v>ecaa807a-6da2-48c5-abaa-37e49b849d87</v>
      </c>
      <c r="H1782" s="6"/>
    </row>
    <row r="1783">
      <c r="A1783" s="73" t="s">
        <v>600</v>
      </c>
      <c r="B1783" s="73">
        <v>8128.0</v>
      </c>
      <c r="C1783" s="73">
        <v>8130.0</v>
      </c>
      <c r="D1783" s="73">
        <v>11.0</v>
      </c>
      <c r="E1783" s="73"/>
      <c r="F1783" s="74" t="str">
        <f t="array" ref="F1783">XLOOKUP(B1783, MachineCategory!B:B, MachineCategory!A:A, "", 0, 1)
</f>
        <v>1c0b87d5-c90d-4cd3-b906-67ed8d416851</v>
      </c>
      <c r="G1783" s="74" t="str">
        <f t="array" ref="G1783">XLOOKUP(C1783, MachineCategory!B:B, MachineCategory!A:A, "", 0, 1)
</f>
        <v>133e579b-1ad4-4de4-9bcb-9682d9529c0e</v>
      </c>
      <c r="H1783" s="6"/>
    </row>
    <row r="1784">
      <c r="A1784" s="73" t="s">
        <v>600</v>
      </c>
      <c r="B1784" s="73">
        <v>8128.0</v>
      </c>
      <c r="C1784" s="73">
        <v>8142.0</v>
      </c>
      <c r="D1784" s="73">
        <v>12.0</v>
      </c>
      <c r="E1784" s="73"/>
      <c r="F1784" s="74" t="str">
        <f t="array" ref="F1784">XLOOKUP(B1784, MachineCategory!B:B, MachineCategory!A:A, "", 0, 1)
</f>
        <v>1c0b87d5-c90d-4cd3-b906-67ed8d416851</v>
      </c>
      <c r="G1784" s="74" t="str">
        <f t="array" ref="G1784">XLOOKUP(C1784, MachineCategory!B:B, MachineCategory!A:A, "", 0, 1)
</f>
        <v>73a2249c-24cf-4111-8ee2-573d97387f2c</v>
      </c>
      <c r="H1784" s="6"/>
    </row>
    <row r="1785">
      <c r="A1785" s="73" t="s">
        <v>600</v>
      </c>
      <c r="B1785" s="73">
        <v>8128.0</v>
      </c>
      <c r="C1785" s="73">
        <v>8143.0</v>
      </c>
      <c r="D1785" s="73">
        <v>13.0</v>
      </c>
      <c r="E1785" s="73"/>
      <c r="F1785" s="74" t="str">
        <f t="array" ref="F1785">XLOOKUP(B1785, MachineCategory!B:B, MachineCategory!A:A, "", 0, 1)
</f>
        <v>1c0b87d5-c90d-4cd3-b906-67ed8d416851</v>
      </c>
      <c r="G1785" s="74" t="str">
        <f t="array" ref="G1785">XLOOKUP(C1785, MachineCategory!B:B, MachineCategory!A:A, "", 0, 1)
</f>
        <v>40f7d539-2e7f-4dbd-9a3f-05bb164f8067</v>
      </c>
      <c r="H1785" s="6"/>
    </row>
    <row r="1786">
      <c r="A1786" s="73" t="s">
        <v>600</v>
      </c>
      <c r="B1786" s="73">
        <v>8128.0</v>
      </c>
      <c r="C1786" s="73">
        <v>8505.0</v>
      </c>
      <c r="D1786" s="73">
        <v>16.0</v>
      </c>
      <c r="E1786" s="73"/>
      <c r="F1786" s="74" t="str">
        <f t="array" ref="F1786">XLOOKUP(B1786, MachineCategory!B:B, MachineCategory!A:A, "", 0, 1)
</f>
        <v>1c0b87d5-c90d-4cd3-b906-67ed8d416851</v>
      </c>
      <c r="G1786" s="74" t="str">
        <f t="array" ref="G1786">XLOOKUP(C1786, MachineCategory!B:B, MachineCategory!A:A, "", 0, 1)
</f>
        <v>539117eb-e2e8-4744-af49-d0104964414f</v>
      </c>
      <c r="H1786" s="6"/>
    </row>
    <row r="1787">
      <c r="A1787" s="73" t="s">
        <v>600</v>
      </c>
      <c r="B1787" s="73">
        <v>8128.0</v>
      </c>
      <c r="C1787" s="73">
        <v>8506.0</v>
      </c>
      <c r="D1787" s="73">
        <v>15.0</v>
      </c>
      <c r="E1787" s="73"/>
      <c r="F1787" s="74" t="str">
        <f t="array" ref="F1787">XLOOKUP(B1787, MachineCategory!B:B, MachineCategory!A:A, "", 0, 1)
</f>
        <v>1c0b87d5-c90d-4cd3-b906-67ed8d416851</v>
      </c>
      <c r="G1787" s="74" t="str">
        <f t="array" ref="G1787">XLOOKUP(C1787, MachineCategory!B:B, MachineCategory!A:A, "", 0, 1)
</f>
        <v>cf4f890b-d994-486f-8f2a-5e1c0aa9612f</v>
      </c>
      <c r="H1787" s="6"/>
    </row>
    <row r="1788">
      <c r="A1788" s="73" t="s">
        <v>600</v>
      </c>
      <c r="B1788" s="73">
        <v>8128.0</v>
      </c>
      <c r="C1788" s="73">
        <v>8507.0</v>
      </c>
      <c r="D1788" s="73">
        <v>14.0</v>
      </c>
      <c r="E1788" s="73"/>
      <c r="F1788" s="74" t="str">
        <f t="array" ref="F1788">XLOOKUP(B1788, MachineCategory!B:B, MachineCategory!A:A, "", 0, 1)
</f>
        <v>1c0b87d5-c90d-4cd3-b906-67ed8d416851</v>
      </c>
      <c r="G1788" s="74" t="str">
        <f t="array" ref="G1788">XLOOKUP(C1788, MachineCategory!B:B, MachineCategory!A:A, "", 0, 1)
</f>
        <v>3d2d78df-2569-4e50-bd34-0a64d212747d</v>
      </c>
      <c r="H1788" s="6"/>
    </row>
    <row r="1789">
      <c r="A1789" s="73" t="s">
        <v>600</v>
      </c>
      <c r="B1789" s="73">
        <v>8129.0</v>
      </c>
      <c r="C1789" s="73">
        <v>8128.0</v>
      </c>
      <c r="D1789" s="73">
        <v>1.0</v>
      </c>
      <c r="E1789" s="74" t="b">
        <v>1</v>
      </c>
      <c r="F1789" s="74" t="str">
        <f t="array" ref="F1789">XLOOKUP(B1789, MachineCategory!B:B, MachineCategory!A:A, "", 0, 1)
</f>
        <v>04ec9f58-1e85-4435-bc2a-d935a860cf32</v>
      </c>
      <c r="G1789" s="74" t="str">
        <f t="array" ref="G1789">XLOOKUP(C1789, MachineCategory!B:B, MachineCategory!A:A, "", 0, 1)
</f>
        <v>1c0b87d5-c90d-4cd3-b906-67ed8d416851</v>
      </c>
      <c r="H1789" s="6"/>
    </row>
    <row r="1790">
      <c r="A1790" s="73" t="s">
        <v>600</v>
      </c>
      <c r="B1790" s="73">
        <v>8129.0</v>
      </c>
      <c r="C1790" s="73">
        <v>8135.0</v>
      </c>
      <c r="D1790" s="73">
        <v>2.0</v>
      </c>
      <c r="E1790" s="73"/>
      <c r="F1790" s="74" t="str">
        <f t="array" ref="F1790">XLOOKUP(B1790, MachineCategory!B:B, MachineCategory!A:A, "", 0, 1)
</f>
        <v>04ec9f58-1e85-4435-bc2a-d935a860cf32</v>
      </c>
      <c r="G1790" s="74" t="str">
        <f t="array" ref="G1790">XLOOKUP(C1790, MachineCategory!B:B, MachineCategory!A:A, "", 0, 1)
</f>
        <v>2013c109-9f88-49bb-a54b-7aa955d6537f</v>
      </c>
      <c r="H1790" s="6"/>
    </row>
    <row r="1791">
      <c r="A1791" s="73" t="s">
        <v>600</v>
      </c>
      <c r="B1791" s="73">
        <v>8129.0</v>
      </c>
      <c r="C1791" s="73">
        <v>8134.0</v>
      </c>
      <c r="D1791" s="73">
        <v>3.0</v>
      </c>
      <c r="E1791" s="73"/>
      <c r="F1791" s="74" t="str">
        <f t="array" ref="F1791">XLOOKUP(B1791, MachineCategory!B:B, MachineCategory!A:A, "", 0, 1)
</f>
        <v>04ec9f58-1e85-4435-bc2a-d935a860cf32</v>
      </c>
      <c r="G1791" s="74" t="str">
        <f t="array" ref="G1791">XLOOKUP(C1791, MachineCategory!B:B, MachineCategory!A:A, "", 0, 1)
</f>
        <v>1595fde3-5e55-476a-9599-eb372ddcdc21</v>
      </c>
      <c r="H1791" s="6"/>
    </row>
    <row r="1792">
      <c r="A1792" s="73" t="s">
        <v>600</v>
      </c>
      <c r="B1792" s="73">
        <v>8129.0</v>
      </c>
      <c r="C1792" s="73">
        <v>8127.0</v>
      </c>
      <c r="D1792" s="73">
        <v>4.0</v>
      </c>
      <c r="E1792" s="73"/>
      <c r="F1792" s="74" t="str">
        <f t="array" ref="F1792">XLOOKUP(B1792, MachineCategory!B:B, MachineCategory!A:A, "", 0, 1)
</f>
        <v>04ec9f58-1e85-4435-bc2a-d935a860cf32</v>
      </c>
      <c r="G1792" s="74" t="str">
        <f t="array" ref="G1792">XLOOKUP(C1792, MachineCategory!B:B, MachineCategory!A:A, "", 0, 1)
</f>
        <v>9131e791-30aa-4293-b558-67d544342c12</v>
      </c>
      <c r="H1792" s="6"/>
    </row>
    <row r="1793">
      <c r="A1793" s="73" t="s">
        <v>600</v>
      </c>
      <c r="B1793" s="73">
        <v>8129.0</v>
      </c>
      <c r="C1793" s="73">
        <v>8133.0</v>
      </c>
      <c r="D1793" s="73">
        <v>5.0</v>
      </c>
      <c r="E1793" s="73"/>
      <c r="F1793" s="74" t="str">
        <f t="array" ref="F1793">XLOOKUP(B1793, MachineCategory!B:B, MachineCategory!A:A, "", 0, 1)
</f>
        <v>04ec9f58-1e85-4435-bc2a-d935a860cf32</v>
      </c>
      <c r="G1793" s="74" t="str">
        <f t="array" ref="G1793">XLOOKUP(C1793, MachineCategory!B:B, MachineCategory!A:A, "", 0, 1)
</f>
        <v>acf49a83-7c76-4577-a2b6-18cdafd7291e</v>
      </c>
      <c r="H1793" s="6"/>
    </row>
    <row r="1794">
      <c r="A1794" s="73" t="s">
        <v>600</v>
      </c>
      <c r="B1794" s="73">
        <v>8129.0</v>
      </c>
      <c r="C1794" s="73">
        <v>8126.0</v>
      </c>
      <c r="D1794" s="73">
        <v>6.0</v>
      </c>
      <c r="E1794" s="73"/>
      <c r="F1794" s="74" t="str">
        <f t="array" ref="F1794">XLOOKUP(B1794, MachineCategory!B:B, MachineCategory!A:A, "", 0, 1)
</f>
        <v>04ec9f58-1e85-4435-bc2a-d935a860cf32</v>
      </c>
      <c r="G1794" s="74" t="str">
        <f t="array" ref="G1794">XLOOKUP(C1794, MachineCategory!B:B, MachineCategory!A:A, "", 0, 1)
</f>
        <v>b1934f8d-99cf-48d2-91a8-d15669c293e0</v>
      </c>
      <c r="H1794" s="6"/>
    </row>
    <row r="1795">
      <c r="A1795" s="73" t="s">
        <v>600</v>
      </c>
      <c r="B1795" s="73">
        <v>8129.0</v>
      </c>
      <c r="C1795" s="73">
        <v>8132.0</v>
      </c>
      <c r="D1795" s="73">
        <v>7.0</v>
      </c>
      <c r="E1795" s="73"/>
      <c r="F1795" s="74" t="str">
        <f t="array" ref="F1795">XLOOKUP(B1795, MachineCategory!B:B, MachineCategory!A:A, "", 0, 1)
</f>
        <v>04ec9f58-1e85-4435-bc2a-d935a860cf32</v>
      </c>
      <c r="G1795" s="74" t="str">
        <f t="array" ref="G1795">XLOOKUP(C1795, MachineCategory!B:B, MachineCategory!A:A, "", 0, 1)
</f>
        <v>83ed8ab4-5695-4031-b938-1ebde8650460</v>
      </c>
      <c r="H1795" s="6"/>
    </row>
    <row r="1796">
      <c r="A1796" s="73" t="s">
        <v>600</v>
      </c>
      <c r="B1796" s="73">
        <v>8129.0</v>
      </c>
      <c r="C1796" s="73">
        <v>8125.0</v>
      </c>
      <c r="D1796" s="73">
        <v>8.0</v>
      </c>
      <c r="E1796" s="73"/>
      <c r="F1796" s="74" t="str">
        <f t="array" ref="F1796">XLOOKUP(B1796, MachineCategory!B:B, MachineCategory!A:A, "", 0, 1)
</f>
        <v>04ec9f58-1e85-4435-bc2a-d935a860cf32</v>
      </c>
      <c r="G1796" s="74" t="str">
        <f t="array" ref="G1796">XLOOKUP(C1796, MachineCategory!B:B, MachineCategory!A:A, "", 0, 1)
</f>
        <v>75da7083-e514-4135-aec2-49595943c0b9</v>
      </c>
      <c r="H1796" s="6"/>
    </row>
    <row r="1797">
      <c r="A1797" s="73" t="s">
        <v>600</v>
      </c>
      <c r="B1797" s="73">
        <v>8129.0</v>
      </c>
      <c r="C1797" s="73">
        <v>8124.0</v>
      </c>
      <c r="D1797" s="73">
        <v>9.0</v>
      </c>
      <c r="E1797" s="73"/>
      <c r="F1797" s="74" t="str">
        <f t="array" ref="F1797">XLOOKUP(B1797, MachineCategory!B:B, MachineCategory!A:A, "", 0, 1)
</f>
        <v>04ec9f58-1e85-4435-bc2a-d935a860cf32</v>
      </c>
      <c r="G1797" s="74" t="str">
        <f t="array" ref="G1797">XLOOKUP(C1797, MachineCategory!B:B, MachineCategory!A:A, "", 0, 1)
</f>
        <v>a79703ca-8e39-4170-be14-7057cf692cbc</v>
      </c>
      <c r="H1797" s="6"/>
    </row>
    <row r="1798">
      <c r="A1798" s="73" t="s">
        <v>600</v>
      </c>
      <c r="B1798" s="73">
        <v>8129.0</v>
      </c>
      <c r="C1798" s="73">
        <v>8131.0</v>
      </c>
      <c r="D1798" s="73">
        <v>10.0</v>
      </c>
      <c r="E1798" s="73"/>
      <c r="F1798" s="74" t="str">
        <f t="array" ref="F1798">XLOOKUP(B1798, MachineCategory!B:B, MachineCategory!A:A, "", 0, 1)
</f>
        <v>04ec9f58-1e85-4435-bc2a-d935a860cf32</v>
      </c>
      <c r="G1798" s="74" t="str">
        <f t="array" ref="G1798">XLOOKUP(C1798, MachineCategory!B:B, MachineCategory!A:A, "", 0, 1)
</f>
        <v>ecaa807a-6da2-48c5-abaa-37e49b849d87</v>
      </c>
      <c r="H1798" s="6"/>
    </row>
    <row r="1799">
      <c r="A1799" s="73" t="s">
        <v>600</v>
      </c>
      <c r="B1799" s="73">
        <v>8129.0</v>
      </c>
      <c r="C1799" s="73">
        <v>8130.0</v>
      </c>
      <c r="D1799" s="73">
        <v>11.0</v>
      </c>
      <c r="E1799" s="73"/>
      <c r="F1799" s="74" t="str">
        <f t="array" ref="F1799">XLOOKUP(B1799, MachineCategory!B:B, MachineCategory!A:A, "", 0, 1)
</f>
        <v>04ec9f58-1e85-4435-bc2a-d935a860cf32</v>
      </c>
      <c r="G1799" s="74" t="str">
        <f t="array" ref="G1799">XLOOKUP(C1799, MachineCategory!B:B, MachineCategory!A:A, "", 0, 1)
</f>
        <v>133e579b-1ad4-4de4-9bcb-9682d9529c0e</v>
      </c>
      <c r="H1799" s="6"/>
    </row>
    <row r="1800">
      <c r="A1800" s="73" t="s">
        <v>600</v>
      </c>
      <c r="B1800" s="73">
        <v>8129.0</v>
      </c>
      <c r="C1800" s="73">
        <v>8142.0</v>
      </c>
      <c r="D1800" s="73">
        <v>12.0</v>
      </c>
      <c r="E1800" s="73"/>
      <c r="F1800" s="74" t="str">
        <f t="array" ref="F1800">XLOOKUP(B1800, MachineCategory!B:B, MachineCategory!A:A, "", 0, 1)
</f>
        <v>04ec9f58-1e85-4435-bc2a-d935a860cf32</v>
      </c>
      <c r="G1800" s="74" t="str">
        <f t="array" ref="G1800">XLOOKUP(C1800, MachineCategory!B:B, MachineCategory!A:A, "", 0, 1)
</f>
        <v>73a2249c-24cf-4111-8ee2-573d97387f2c</v>
      </c>
      <c r="H1800" s="6"/>
    </row>
    <row r="1801">
      <c r="A1801" s="73" t="s">
        <v>600</v>
      </c>
      <c r="B1801" s="73">
        <v>8129.0</v>
      </c>
      <c r="C1801" s="73">
        <v>8143.0</v>
      </c>
      <c r="D1801" s="73">
        <v>13.0</v>
      </c>
      <c r="E1801" s="73"/>
      <c r="F1801" s="74" t="str">
        <f t="array" ref="F1801">XLOOKUP(B1801, MachineCategory!B:B, MachineCategory!A:A, "", 0, 1)
</f>
        <v>04ec9f58-1e85-4435-bc2a-d935a860cf32</v>
      </c>
      <c r="G1801" s="74" t="str">
        <f t="array" ref="G1801">XLOOKUP(C1801, MachineCategory!B:B, MachineCategory!A:A, "", 0, 1)
</f>
        <v>40f7d539-2e7f-4dbd-9a3f-05bb164f8067</v>
      </c>
      <c r="H1801" s="6"/>
    </row>
    <row r="1802">
      <c r="A1802" s="73" t="s">
        <v>600</v>
      </c>
      <c r="B1802" s="73">
        <v>8129.0</v>
      </c>
      <c r="C1802" s="73">
        <v>8505.0</v>
      </c>
      <c r="D1802" s="73">
        <v>16.0</v>
      </c>
      <c r="E1802" s="73"/>
      <c r="F1802" s="74" t="str">
        <f t="array" ref="F1802">XLOOKUP(B1802, MachineCategory!B:B, MachineCategory!A:A, "", 0, 1)
</f>
        <v>04ec9f58-1e85-4435-bc2a-d935a860cf32</v>
      </c>
      <c r="G1802" s="74" t="str">
        <f t="array" ref="G1802">XLOOKUP(C1802, MachineCategory!B:B, MachineCategory!A:A, "", 0, 1)
</f>
        <v>539117eb-e2e8-4744-af49-d0104964414f</v>
      </c>
      <c r="H1802" s="6"/>
    </row>
    <row r="1803">
      <c r="A1803" s="73" t="s">
        <v>600</v>
      </c>
      <c r="B1803" s="73">
        <v>8129.0</v>
      </c>
      <c r="C1803" s="73">
        <v>8506.0</v>
      </c>
      <c r="D1803" s="73">
        <v>15.0</v>
      </c>
      <c r="E1803" s="73"/>
      <c r="F1803" s="74" t="str">
        <f t="array" ref="F1803">XLOOKUP(B1803, MachineCategory!B:B, MachineCategory!A:A, "", 0, 1)
</f>
        <v>04ec9f58-1e85-4435-bc2a-d935a860cf32</v>
      </c>
      <c r="G1803" s="74" t="str">
        <f t="array" ref="G1803">XLOOKUP(C1803, MachineCategory!B:B, MachineCategory!A:A, "", 0, 1)
</f>
        <v>cf4f890b-d994-486f-8f2a-5e1c0aa9612f</v>
      </c>
      <c r="H1803" s="6"/>
    </row>
    <row r="1804">
      <c r="A1804" s="73" t="s">
        <v>600</v>
      </c>
      <c r="B1804" s="73">
        <v>8129.0</v>
      </c>
      <c r="C1804" s="73">
        <v>8507.0</v>
      </c>
      <c r="D1804" s="73">
        <v>14.0</v>
      </c>
      <c r="E1804" s="73"/>
      <c r="F1804" s="74" t="str">
        <f t="array" ref="F1804">XLOOKUP(B1804, MachineCategory!B:B, MachineCategory!A:A, "", 0, 1)
</f>
        <v>04ec9f58-1e85-4435-bc2a-d935a860cf32</v>
      </c>
      <c r="G1804" s="74" t="str">
        <f t="array" ref="G1804">XLOOKUP(C1804, MachineCategory!B:B, MachineCategory!A:A, "", 0, 1)
</f>
        <v>3d2d78df-2569-4e50-bd34-0a64d212747d</v>
      </c>
      <c r="H1804" s="6"/>
    </row>
    <row r="1805">
      <c r="A1805" s="73" t="s">
        <v>600</v>
      </c>
      <c r="B1805" s="73">
        <v>8129.0</v>
      </c>
      <c r="C1805" s="73">
        <v>8705.0</v>
      </c>
      <c r="D1805" s="73">
        <v>17.0</v>
      </c>
      <c r="E1805" s="73"/>
      <c r="F1805" s="74" t="str">
        <f t="array" ref="F1805">XLOOKUP(B1805, MachineCategory!B:B, MachineCategory!A:A, "", 0, 1)
</f>
        <v>04ec9f58-1e85-4435-bc2a-d935a860cf32</v>
      </c>
      <c r="G1805" s="74" t="str">
        <f t="array" ref="G1805">XLOOKUP(C1805, MachineCategory!B:B, MachineCategory!A:A, "", 0, 1)
</f>
        <v>c954d68d-9d27-470c-bd62-785480397db4</v>
      </c>
      <c r="H1805" s="6"/>
    </row>
    <row r="1806">
      <c r="A1806" s="76" t="s">
        <v>600</v>
      </c>
      <c r="B1806" s="76">
        <v>8124.0</v>
      </c>
      <c r="C1806" s="76">
        <v>8125.0</v>
      </c>
      <c r="D1806" s="76">
        <v>1.0</v>
      </c>
      <c r="E1806" s="77" t="b">
        <v>1</v>
      </c>
      <c r="F1806" s="74" t="str">
        <f t="array" ref="F1806">XLOOKUP(B1806, MachineCategory!B:B, MachineCategory!A:A, "", 0, 1)
</f>
        <v>a79703ca-8e39-4170-be14-7057cf692cbc</v>
      </c>
      <c r="G1806" s="74" t="str">
        <f t="array" ref="G1806">XLOOKUP(C1806, MachineCategory!B:B, MachineCategory!A:A, "", 0, 1)
</f>
        <v>75da7083-e514-4135-aec2-49595943c0b9</v>
      </c>
      <c r="H1806" s="6"/>
    </row>
    <row r="1807">
      <c r="A1807" s="76" t="s">
        <v>600</v>
      </c>
      <c r="B1807" s="76">
        <v>8124.0</v>
      </c>
      <c r="C1807" s="76">
        <v>8130.0</v>
      </c>
      <c r="D1807" s="76">
        <v>2.0</v>
      </c>
      <c r="E1807" s="76"/>
      <c r="F1807" s="74" t="str">
        <f t="array" ref="F1807">XLOOKUP(B1807, MachineCategory!B:B, MachineCategory!A:A, "", 0, 1)
</f>
        <v>a79703ca-8e39-4170-be14-7057cf692cbc</v>
      </c>
      <c r="G1807" s="74" t="str">
        <f t="array" ref="G1807">XLOOKUP(C1807, MachineCategory!B:B, MachineCategory!A:A, "", 0, 1)
</f>
        <v>133e579b-1ad4-4de4-9bcb-9682d9529c0e</v>
      </c>
      <c r="H1807" s="6"/>
    </row>
    <row r="1808">
      <c r="A1808" s="76" t="s">
        <v>600</v>
      </c>
      <c r="B1808" s="76">
        <v>8124.0</v>
      </c>
      <c r="C1808" s="76">
        <v>8131.0</v>
      </c>
      <c r="D1808" s="76">
        <v>3.0</v>
      </c>
      <c r="E1808" s="76"/>
      <c r="F1808" s="74" t="str">
        <f t="array" ref="F1808">XLOOKUP(B1808, MachineCategory!B:B, MachineCategory!A:A, "", 0, 1)
</f>
        <v>a79703ca-8e39-4170-be14-7057cf692cbc</v>
      </c>
      <c r="G1808" s="74" t="str">
        <f t="array" ref="G1808">XLOOKUP(C1808, MachineCategory!B:B, MachineCategory!A:A, "", 0, 1)
</f>
        <v>ecaa807a-6da2-48c5-abaa-37e49b849d87</v>
      </c>
      <c r="H1808" s="6"/>
    </row>
    <row r="1809">
      <c r="A1809" s="76" t="s">
        <v>600</v>
      </c>
      <c r="B1809" s="76">
        <v>8124.0</v>
      </c>
      <c r="C1809" s="76">
        <v>8506.0</v>
      </c>
      <c r="D1809" s="76">
        <v>4.0</v>
      </c>
      <c r="E1809" s="76"/>
      <c r="F1809" s="74" t="str">
        <f t="array" ref="F1809">XLOOKUP(B1809, MachineCategory!B:B, MachineCategory!A:A, "", 0, 1)
</f>
        <v>a79703ca-8e39-4170-be14-7057cf692cbc</v>
      </c>
      <c r="G1809" s="74" t="str">
        <f t="array" ref="G1809">XLOOKUP(C1809, MachineCategory!B:B, MachineCategory!A:A, "", 0, 1)
</f>
        <v>cf4f890b-d994-486f-8f2a-5e1c0aa9612f</v>
      </c>
      <c r="H1809" s="6"/>
    </row>
    <row r="1810">
      <c r="A1810" s="76" t="s">
        <v>600</v>
      </c>
      <c r="B1810" s="76">
        <v>8124.0</v>
      </c>
      <c r="C1810" s="76">
        <v>8505.0</v>
      </c>
      <c r="D1810" s="76">
        <v>5.0</v>
      </c>
      <c r="E1810" s="76"/>
      <c r="F1810" s="74" t="str">
        <f t="array" ref="F1810">XLOOKUP(B1810, MachineCategory!B:B, MachineCategory!A:A, "", 0, 1)
</f>
        <v>a79703ca-8e39-4170-be14-7057cf692cbc</v>
      </c>
      <c r="G1810" s="74" t="str">
        <f t="array" ref="G1810">XLOOKUP(C1810, MachineCategory!B:B, MachineCategory!A:A, "", 0, 1)
</f>
        <v>539117eb-e2e8-4744-af49-d0104964414f</v>
      </c>
      <c r="H1810" s="6"/>
    </row>
    <row r="1811">
      <c r="A1811" s="76" t="s">
        <v>600</v>
      </c>
      <c r="B1811" s="76">
        <v>8124.0</v>
      </c>
      <c r="C1811" s="76">
        <v>8142.0</v>
      </c>
      <c r="D1811" s="76">
        <v>6.0</v>
      </c>
      <c r="E1811" s="76"/>
      <c r="F1811" s="74" t="str">
        <f t="array" ref="F1811">XLOOKUP(B1811, MachineCategory!B:B, MachineCategory!A:A, "", 0, 1)
</f>
        <v>a79703ca-8e39-4170-be14-7057cf692cbc</v>
      </c>
      <c r="G1811" s="74" t="str">
        <f t="array" ref="G1811">XLOOKUP(C1811, MachineCategory!B:B, MachineCategory!A:A, "", 0, 1)
</f>
        <v>73a2249c-24cf-4111-8ee2-573d97387f2c</v>
      </c>
      <c r="H1811" s="6"/>
    </row>
    <row r="1812">
      <c r="A1812" s="76" t="s">
        <v>600</v>
      </c>
      <c r="B1812" s="76">
        <v>8124.0</v>
      </c>
      <c r="C1812" s="76">
        <v>8143.0</v>
      </c>
      <c r="D1812" s="76">
        <v>7.0</v>
      </c>
      <c r="E1812" s="76"/>
      <c r="F1812" s="74" t="str">
        <f t="array" ref="F1812">XLOOKUP(B1812, MachineCategory!B:B, MachineCategory!A:A, "", 0, 1)
</f>
        <v>a79703ca-8e39-4170-be14-7057cf692cbc</v>
      </c>
      <c r="G1812" s="74" t="str">
        <f t="array" ref="G1812">XLOOKUP(C1812, MachineCategory!B:B, MachineCategory!A:A, "", 0, 1)
</f>
        <v>40f7d539-2e7f-4dbd-9a3f-05bb164f8067</v>
      </c>
      <c r="H1812" s="6"/>
    </row>
    <row r="1813">
      <c r="A1813" s="76" t="s">
        <v>600</v>
      </c>
      <c r="B1813" s="76">
        <v>8124.0</v>
      </c>
      <c r="C1813" s="76">
        <v>8126.0</v>
      </c>
      <c r="D1813" s="76">
        <v>8.0</v>
      </c>
      <c r="E1813" s="76"/>
      <c r="F1813" s="74" t="str">
        <f t="array" ref="F1813">XLOOKUP(B1813, MachineCategory!B:B, MachineCategory!A:A, "", 0, 1)
</f>
        <v>a79703ca-8e39-4170-be14-7057cf692cbc</v>
      </c>
      <c r="G1813" s="74" t="str">
        <f t="array" ref="G1813">XLOOKUP(C1813, MachineCategory!B:B, MachineCategory!A:A, "", 0, 1)
</f>
        <v>b1934f8d-99cf-48d2-91a8-d15669c293e0</v>
      </c>
      <c r="H1813" s="6"/>
    </row>
    <row r="1814">
      <c r="A1814" s="76" t="s">
        <v>600</v>
      </c>
      <c r="B1814" s="76">
        <v>8124.0</v>
      </c>
      <c r="C1814" s="76">
        <v>8132.0</v>
      </c>
      <c r="D1814" s="76">
        <v>9.0</v>
      </c>
      <c r="E1814" s="76"/>
      <c r="F1814" s="74" t="str">
        <f t="array" ref="F1814">XLOOKUP(B1814, MachineCategory!B:B, MachineCategory!A:A, "", 0, 1)
</f>
        <v>a79703ca-8e39-4170-be14-7057cf692cbc</v>
      </c>
      <c r="G1814" s="74" t="str">
        <f t="array" ref="G1814">XLOOKUP(C1814, MachineCategory!B:B, MachineCategory!A:A, "", 0, 1)
</f>
        <v>83ed8ab4-5695-4031-b938-1ebde8650460</v>
      </c>
      <c r="H1814" s="6"/>
    </row>
    <row r="1815">
      <c r="A1815" s="76" t="s">
        <v>600</v>
      </c>
      <c r="B1815" s="76">
        <v>8124.0</v>
      </c>
      <c r="C1815" s="76">
        <v>8127.0</v>
      </c>
      <c r="D1815" s="76">
        <v>10.0</v>
      </c>
      <c r="E1815" s="76"/>
      <c r="F1815" s="74" t="str">
        <f t="array" ref="F1815">XLOOKUP(B1815, MachineCategory!B:B, MachineCategory!A:A, "", 0, 1)
</f>
        <v>a79703ca-8e39-4170-be14-7057cf692cbc</v>
      </c>
      <c r="G1815" s="74" t="str">
        <f t="array" ref="G1815">XLOOKUP(C1815, MachineCategory!B:B, MachineCategory!A:A, "", 0, 1)
</f>
        <v>9131e791-30aa-4293-b558-67d544342c12</v>
      </c>
      <c r="H1815" s="6"/>
    </row>
    <row r="1816">
      <c r="A1816" s="76" t="s">
        <v>600</v>
      </c>
      <c r="B1816" s="76">
        <v>8124.0</v>
      </c>
      <c r="C1816" s="76">
        <v>8128.0</v>
      </c>
      <c r="D1816" s="76">
        <v>11.0</v>
      </c>
      <c r="E1816" s="76"/>
      <c r="F1816" s="74" t="str">
        <f t="array" ref="F1816">XLOOKUP(B1816, MachineCategory!B:B, MachineCategory!A:A, "", 0, 1)
</f>
        <v>a79703ca-8e39-4170-be14-7057cf692cbc</v>
      </c>
      <c r="G1816" s="74" t="str">
        <f t="array" ref="G1816">XLOOKUP(C1816, MachineCategory!B:B, MachineCategory!A:A, "", 0, 1)
</f>
        <v>1c0b87d5-c90d-4cd3-b906-67ed8d416851</v>
      </c>
      <c r="H1816" s="6"/>
    </row>
    <row r="1817">
      <c r="A1817" s="76" t="s">
        <v>600</v>
      </c>
      <c r="B1817" s="76">
        <v>8124.0</v>
      </c>
      <c r="C1817" s="76">
        <v>8129.0</v>
      </c>
      <c r="D1817" s="76">
        <v>12.0</v>
      </c>
      <c r="E1817" s="76"/>
      <c r="F1817" s="74" t="str">
        <f t="array" ref="F1817">XLOOKUP(B1817, MachineCategory!B:B, MachineCategory!A:A, "", 0, 1)
</f>
        <v>a79703ca-8e39-4170-be14-7057cf692cbc</v>
      </c>
      <c r="G1817" s="74" t="str">
        <f t="array" ref="G1817">XLOOKUP(C1817, MachineCategory!B:B, MachineCategory!A:A, "", 0, 1)
</f>
        <v>04ec9f58-1e85-4435-bc2a-d935a860cf32</v>
      </c>
      <c r="H1817" s="6"/>
    </row>
    <row r="1818">
      <c r="A1818" s="76" t="s">
        <v>600</v>
      </c>
      <c r="B1818" s="76">
        <v>8124.0</v>
      </c>
      <c r="C1818" s="76">
        <v>8133.0</v>
      </c>
      <c r="D1818" s="76">
        <v>13.0</v>
      </c>
      <c r="E1818" s="76"/>
      <c r="F1818" s="74" t="str">
        <f t="array" ref="F1818">XLOOKUP(B1818, MachineCategory!B:B, MachineCategory!A:A, "", 0, 1)
</f>
        <v>a79703ca-8e39-4170-be14-7057cf692cbc</v>
      </c>
      <c r="G1818" s="74" t="str">
        <f t="array" ref="G1818">XLOOKUP(C1818, MachineCategory!B:B, MachineCategory!A:A, "", 0, 1)
</f>
        <v>acf49a83-7c76-4577-a2b6-18cdafd7291e</v>
      </c>
      <c r="H1818" s="6"/>
    </row>
    <row r="1819">
      <c r="A1819" s="76" t="s">
        <v>600</v>
      </c>
      <c r="B1819" s="76">
        <v>8124.0</v>
      </c>
      <c r="C1819" s="76">
        <v>8134.0</v>
      </c>
      <c r="D1819" s="76">
        <v>14.0</v>
      </c>
      <c r="E1819" s="76"/>
      <c r="F1819" s="74" t="str">
        <f t="array" ref="F1819">XLOOKUP(B1819, MachineCategory!B:B, MachineCategory!A:A, "", 0, 1)
</f>
        <v>a79703ca-8e39-4170-be14-7057cf692cbc</v>
      </c>
      <c r="G1819" s="74" t="str">
        <f t="array" ref="G1819">XLOOKUP(C1819, MachineCategory!B:B, MachineCategory!A:A, "", 0, 1)
</f>
        <v>1595fde3-5e55-476a-9599-eb372ddcdc21</v>
      </c>
      <c r="H1819" s="6"/>
    </row>
    <row r="1820">
      <c r="A1820" s="76" t="s">
        <v>600</v>
      </c>
      <c r="B1820" s="76">
        <v>8124.0</v>
      </c>
      <c r="C1820" s="76">
        <v>8135.0</v>
      </c>
      <c r="D1820" s="76">
        <v>15.0</v>
      </c>
      <c r="E1820" s="76"/>
      <c r="F1820" s="74" t="str">
        <f t="array" ref="F1820">XLOOKUP(B1820, MachineCategory!B:B, MachineCategory!A:A, "", 0, 1)
</f>
        <v>a79703ca-8e39-4170-be14-7057cf692cbc</v>
      </c>
      <c r="G1820" s="74" t="str">
        <f t="array" ref="G1820">XLOOKUP(C1820, MachineCategory!B:B, MachineCategory!A:A, "", 0, 1)
</f>
        <v>2013c109-9f88-49bb-a54b-7aa955d6537f</v>
      </c>
      <c r="H1820" s="6"/>
    </row>
    <row r="1821">
      <c r="A1821" s="76" t="s">
        <v>600</v>
      </c>
      <c r="B1821" s="76">
        <v>8124.0</v>
      </c>
      <c r="C1821" s="76">
        <v>8507.0</v>
      </c>
      <c r="D1821" s="76">
        <v>16.0</v>
      </c>
      <c r="E1821" s="76"/>
      <c r="F1821" s="74" t="str">
        <f t="array" ref="F1821">XLOOKUP(B1821, MachineCategory!B:B, MachineCategory!A:A, "", 0, 1)
</f>
        <v>a79703ca-8e39-4170-be14-7057cf692cbc</v>
      </c>
      <c r="G1821" s="74" t="str">
        <f t="array" ref="G1821">XLOOKUP(C1821, MachineCategory!B:B, MachineCategory!A:A, "", 0, 1)
</f>
        <v>3d2d78df-2569-4e50-bd34-0a64d212747d</v>
      </c>
      <c r="H1821" s="6"/>
    </row>
    <row r="1822">
      <c r="A1822" s="73" t="s">
        <v>600</v>
      </c>
      <c r="B1822" s="73">
        <v>8130.0</v>
      </c>
      <c r="C1822" s="73">
        <v>8131.0</v>
      </c>
      <c r="D1822" s="73">
        <v>1.0</v>
      </c>
      <c r="E1822" s="74" t="b">
        <v>1</v>
      </c>
      <c r="F1822" s="74" t="str">
        <f t="array" ref="F1822">XLOOKUP(B1822, MachineCategory!B:B, MachineCategory!A:A, "", 0, 1)
</f>
        <v>133e579b-1ad4-4de4-9bcb-9682d9529c0e</v>
      </c>
      <c r="G1822" s="74" t="str">
        <f t="array" ref="G1822">XLOOKUP(C1822, MachineCategory!B:B, MachineCategory!A:A, "", 0, 1)
</f>
        <v>ecaa807a-6da2-48c5-abaa-37e49b849d87</v>
      </c>
      <c r="H1822" s="6"/>
    </row>
    <row r="1823">
      <c r="A1823" s="73" t="s">
        <v>600</v>
      </c>
      <c r="B1823" s="73">
        <v>8130.0</v>
      </c>
      <c r="C1823" s="73">
        <v>8142.0</v>
      </c>
      <c r="D1823" s="73">
        <v>2.0</v>
      </c>
      <c r="E1823" s="73"/>
      <c r="F1823" s="74" t="str">
        <f t="array" ref="F1823">XLOOKUP(B1823, MachineCategory!B:B, MachineCategory!A:A, "", 0, 1)
</f>
        <v>133e579b-1ad4-4de4-9bcb-9682d9529c0e</v>
      </c>
      <c r="G1823" s="74" t="str">
        <f t="array" ref="G1823">XLOOKUP(C1823, MachineCategory!B:B, MachineCategory!A:A, "", 0, 1)
</f>
        <v>73a2249c-24cf-4111-8ee2-573d97387f2c</v>
      </c>
      <c r="H1823" s="6"/>
    </row>
    <row r="1824">
      <c r="A1824" s="73" t="s">
        <v>600</v>
      </c>
      <c r="B1824" s="73">
        <v>8130.0</v>
      </c>
      <c r="C1824" s="73">
        <v>8143.0</v>
      </c>
      <c r="D1824" s="73">
        <v>3.0</v>
      </c>
      <c r="E1824" s="73"/>
      <c r="F1824" s="74" t="str">
        <f t="array" ref="F1824">XLOOKUP(B1824, MachineCategory!B:B, MachineCategory!A:A, "", 0, 1)
</f>
        <v>133e579b-1ad4-4de4-9bcb-9682d9529c0e</v>
      </c>
      <c r="G1824" s="74" t="str">
        <f t="array" ref="G1824">XLOOKUP(C1824, MachineCategory!B:B, MachineCategory!A:A, "", 0, 1)
</f>
        <v>40f7d539-2e7f-4dbd-9a3f-05bb164f8067</v>
      </c>
      <c r="H1824" s="6"/>
    </row>
    <row r="1825">
      <c r="A1825" s="73" t="s">
        <v>600</v>
      </c>
      <c r="B1825" s="73">
        <v>8130.0</v>
      </c>
      <c r="C1825" s="73">
        <v>8124.0</v>
      </c>
      <c r="D1825" s="73">
        <v>4.0</v>
      </c>
      <c r="E1825" s="73"/>
      <c r="F1825" s="74" t="str">
        <f t="array" ref="F1825">XLOOKUP(B1825, MachineCategory!B:B, MachineCategory!A:A, "", 0, 1)
</f>
        <v>133e579b-1ad4-4de4-9bcb-9682d9529c0e</v>
      </c>
      <c r="G1825" s="74" t="str">
        <f t="array" ref="G1825">XLOOKUP(C1825, MachineCategory!B:B, MachineCategory!A:A, "", 0, 1)
</f>
        <v>a79703ca-8e39-4170-be14-7057cf692cbc</v>
      </c>
      <c r="H1825" s="6"/>
    </row>
    <row r="1826">
      <c r="A1826" s="73" t="s">
        <v>600</v>
      </c>
      <c r="B1826" s="73">
        <v>8130.0</v>
      </c>
      <c r="C1826" s="73">
        <v>8125.0</v>
      </c>
      <c r="D1826" s="73">
        <v>5.0</v>
      </c>
      <c r="E1826" s="73"/>
      <c r="F1826" s="74" t="str">
        <f t="array" ref="F1826">XLOOKUP(B1826, MachineCategory!B:B, MachineCategory!A:A, "", 0, 1)
</f>
        <v>133e579b-1ad4-4de4-9bcb-9682d9529c0e</v>
      </c>
      <c r="G1826" s="74" t="str">
        <f t="array" ref="G1826">XLOOKUP(C1826, MachineCategory!B:B, MachineCategory!A:A, "", 0, 1)
</f>
        <v>75da7083-e514-4135-aec2-49595943c0b9</v>
      </c>
      <c r="H1826" s="6"/>
    </row>
    <row r="1827">
      <c r="A1827" s="73" t="s">
        <v>600</v>
      </c>
      <c r="B1827" s="73">
        <v>8130.0</v>
      </c>
      <c r="C1827" s="73">
        <v>8136.0</v>
      </c>
      <c r="D1827" s="73">
        <v>6.0</v>
      </c>
      <c r="E1827" s="73"/>
      <c r="F1827" s="74" t="str">
        <f t="array" ref="F1827">XLOOKUP(B1827, MachineCategory!B:B, MachineCategory!A:A, "", 0, 1)
</f>
        <v>133e579b-1ad4-4de4-9bcb-9682d9529c0e</v>
      </c>
      <c r="G1827" s="74" t="str">
        <f t="array" ref="G1827">XLOOKUP(C1827, MachineCategory!B:B, MachineCategory!A:A, "", 0, 1)
</f>
        <v>a902cb9a-de5c-4c29-b46f-a1f84b844d43</v>
      </c>
      <c r="H1827" s="6"/>
    </row>
    <row r="1828">
      <c r="A1828" s="73" t="s">
        <v>600</v>
      </c>
      <c r="B1828" s="73">
        <v>8130.0</v>
      </c>
      <c r="C1828" s="73">
        <v>8137.0</v>
      </c>
      <c r="D1828" s="73">
        <v>7.0</v>
      </c>
      <c r="E1828" s="73"/>
      <c r="F1828" s="74" t="str">
        <f t="array" ref="F1828">XLOOKUP(B1828, MachineCategory!B:B, MachineCategory!A:A, "", 0, 1)
</f>
        <v>133e579b-1ad4-4de4-9bcb-9682d9529c0e</v>
      </c>
      <c r="G1828" s="74" t="str">
        <f t="array" ref="G1828">XLOOKUP(C1828, MachineCategory!B:B, MachineCategory!A:A, "", 0, 1)
</f>
        <v>9ad9d415-1201-4d9d-b34a-3bf5e192fe37</v>
      </c>
      <c r="H1828" s="6"/>
    </row>
    <row r="1829">
      <c r="A1829" s="73" t="s">
        <v>600</v>
      </c>
      <c r="B1829" s="73">
        <v>8130.0</v>
      </c>
      <c r="C1829" s="73">
        <v>8132.0</v>
      </c>
      <c r="D1829" s="73">
        <v>8.0</v>
      </c>
      <c r="E1829" s="73"/>
      <c r="F1829" s="74" t="str">
        <f t="array" ref="F1829">XLOOKUP(B1829, MachineCategory!B:B, MachineCategory!A:A, "", 0, 1)
</f>
        <v>133e579b-1ad4-4de4-9bcb-9682d9529c0e</v>
      </c>
      <c r="G1829" s="74" t="str">
        <f t="array" ref="G1829">XLOOKUP(C1829, MachineCategory!B:B, MachineCategory!A:A, "", 0, 1)
</f>
        <v>83ed8ab4-5695-4031-b938-1ebde8650460</v>
      </c>
      <c r="H1829" s="6"/>
    </row>
    <row r="1830">
      <c r="A1830" s="73" t="s">
        <v>600</v>
      </c>
      <c r="B1830" s="73">
        <v>8130.0</v>
      </c>
      <c r="C1830" s="73">
        <v>8133.0</v>
      </c>
      <c r="D1830" s="73">
        <v>9.0</v>
      </c>
      <c r="E1830" s="73"/>
      <c r="F1830" s="74" t="str">
        <f t="array" ref="F1830">XLOOKUP(B1830, MachineCategory!B:B, MachineCategory!A:A, "", 0, 1)
</f>
        <v>133e579b-1ad4-4de4-9bcb-9682d9529c0e</v>
      </c>
      <c r="G1830" s="74" t="str">
        <f t="array" ref="G1830">XLOOKUP(C1830, MachineCategory!B:B, MachineCategory!A:A, "", 0, 1)
</f>
        <v>acf49a83-7c76-4577-a2b6-18cdafd7291e</v>
      </c>
      <c r="H1830" s="6"/>
    </row>
    <row r="1831">
      <c r="A1831" s="73" t="s">
        <v>600</v>
      </c>
      <c r="B1831" s="73">
        <v>8130.0</v>
      </c>
      <c r="C1831" s="73">
        <v>8126.0</v>
      </c>
      <c r="D1831" s="73">
        <v>10.0</v>
      </c>
      <c r="E1831" s="73"/>
      <c r="F1831" s="74" t="str">
        <f t="array" ref="F1831">XLOOKUP(B1831, MachineCategory!B:B, MachineCategory!A:A, "", 0, 1)
</f>
        <v>133e579b-1ad4-4de4-9bcb-9682d9529c0e</v>
      </c>
      <c r="G1831" s="74" t="str">
        <f t="array" ref="G1831">XLOOKUP(C1831, MachineCategory!B:B, MachineCategory!A:A, "", 0, 1)
</f>
        <v>b1934f8d-99cf-48d2-91a8-d15669c293e0</v>
      </c>
      <c r="H1831" s="6"/>
    </row>
    <row r="1832">
      <c r="A1832" s="73" t="s">
        <v>600</v>
      </c>
      <c r="B1832" s="73">
        <v>8130.0</v>
      </c>
      <c r="C1832" s="73">
        <v>8127.0</v>
      </c>
      <c r="D1832" s="73">
        <v>11.0</v>
      </c>
      <c r="E1832" s="73"/>
      <c r="F1832" s="74" t="str">
        <f t="array" ref="F1832">XLOOKUP(B1832, MachineCategory!B:B, MachineCategory!A:A, "", 0, 1)
</f>
        <v>133e579b-1ad4-4de4-9bcb-9682d9529c0e</v>
      </c>
      <c r="G1832" s="74" t="str">
        <f t="array" ref="G1832">XLOOKUP(C1832, MachineCategory!B:B, MachineCategory!A:A, "", 0, 1)
</f>
        <v>9131e791-30aa-4293-b558-67d544342c12</v>
      </c>
      <c r="H1832" s="6"/>
    </row>
    <row r="1833">
      <c r="A1833" s="73" t="s">
        <v>600</v>
      </c>
      <c r="B1833" s="73">
        <v>8130.0</v>
      </c>
      <c r="C1833" s="73">
        <v>8134.0</v>
      </c>
      <c r="D1833" s="73">
        <v>12.0</v>
      </c>
      <c r="E1833" s="73"/>
      <c r="F1833" s="74" t="str">
        <f t="array" ref="F1833">XLOOKUP(B1833, MachineCategory!B:B, MachineCategory!A:A, "", 0, 1)
</f>
        <v>133e579b-1ad4-4de4-9bcb-9682d9529c0e</v>
      </c>
      <c r="G1833" s="74" t="str">
        <f t="array" ref="G1833">XLOOKUP(C1833, MachineCategory!B:B, MachineCategory!A:A, "", 0, 1)
</f>
        <v>1595fde3-5e55-476a-9599-eb372ddcdc21</v>
      </c>
      <c r="H1833" s="6"/>
    </row>
    <row r="1834">
      <c r="A1834" s="73" t="s">
        <v>600</v>
      </c>
      <c r="B1834" s="73">
        <v>8130.0</v>
      </c>
      <c r="C1834" s="73">
        <v>8135.0</v>
      </c>
      <c r="D1834" s="73">
        <v>13.0</v>
      </c>
      <c r="E1834" s="73"/>
      <c r="F1834" s="74" t="str">
        <f t="array" ref="F1834">XLOOKUP(B1834, MachineCategory!B:B, MachineCategory!A:A, "", 0, 1)
</f>
        <v>133e579b-1ad4-4de4-9bcb-9682d9529c0e</v>
      </c>
      <c r="G1834" s="74" t="str">
        <f t="array" ref="G1834">XLOOKUP(C1834, MachineCategory!B:B, MachineCategory!A:A, "", 0, 1)
</f>
        <v>2013c109-9f88-49bb-a54b-7aa955d6537f</v>
      </c>
      <c r="H1834" s="6"/>
    </row>
    <row r="1835">
      <c r="A1835" s="73" t="s">
        <v>600</v>
      </c>
      <c r="B1835" s="73">
        <v>8130.0</v>
      </c>
      <c r="C1835" s="73">
        <v>8128.0</v>
      </c>
      <c r="D1835" s="73">
        <v>14.0</v>
      </c>
      <c r="E1835" s="73"/>
      <c r="F1835" s="74" t="str">
        <f t="array" ref="F1835">XLOOKUP(B1835, MachineCategory!B:B, MachineCategory!A:A, "", 0, 1)
</f>
        <v>133e579b-1ad4-4de4-9bcb-9682d9529c0e</v>
      </c>
      <c r="G1835" s="74" t="str">
        <f t="array" ref="G1835">XLOOKUP(C1835, MachineCategory!B:B, MachineCategory!A:A, "", 0, 1)
</f>
        <v>1c0b87d5-c90d-4cd3-b906-67ed8d416851</v>
      </c>
      <c r="H1835" s="6"/>
    </row>
    <row r="1836">
      <c r="A1836" s="73" t="s">
        <v>600</v>
      </c>
      <c r="B1836" s="73">
        <v>8130.0</v>
      </c>
      <c r="C1836" s="73">
        <v>8129.0</v>
      </c>
      <c r="D1836" s="73">
        <v>15.0</v>
      </c>
      <c r="E1836" s="73"/>
      <c r="F1836" s="74" t="str">
        <f t="array" ref="F1836">XLOOKUP(B1836, MachineCategory!B:B, MachineCategory!A:A, "", 0, 1)
</f>
        <v>133e579b-1ad4-4de4-9bcb-9682d9529c0e</v>
      </c>
      <c r="G1836" s="74" t="str">
        <f t="array" ref="G1836">XLOOKUP(C1836, MachineCategory!B:B, MachineCategory!A:A, "", 0, 1)
</f>
        <v>04ec9f58-1e85-4435-bc2a-d935a860cf32</v>
      </c>
      <c r="H1836" s="6"/>
    </row>
    <row r="1837">
      <c r="A1837" s="73" t="s">
        <v>600</v>
      </c>
      <c r="B1837" s="73">
        <v>8130.0</v>
      </c>
      <c r="C1837" s="73">
        <v>8138.0</v>
      </c>
      <c r="D1837" s="73">
        <v>16.0</v>
      </c>
      <c r="E1837" s="73"/>
      <c r="F1837" s="74" t="str">
        <f t="array" ref="F1837">XLOOKUP(B1837, MachineCategory!B:B, MachineCategory!A:A, "", 0, 1)
</f>
        <v>133e579b-1ad4-4de4-9bcb-9682d9529c0e</v>
      </c>
      <c r="G1837" s="74" t="str">
        <f t="array" ref="G1837">XLOOKUP(C1837, MachineCategory!B:B, MachineCategory!A:A, "", 0, 1)
</f>
        <v>4df94c25-b269-45f7-89d1-c581919f2db9</v>
      </c>
      <c r="H1837" s="6"/>
    </row>
    <row r="1838">
      <c r="A1838" s="73" t="s">
        <v>600</v>
      </c>
      <c r="B1838" s="73">
        <v>8130.0</v>
      </c>
      <c r="C1838" s="73">
        <v>8139.0</v>
      </c>
      <c r="D1838" s="73">
        <v>17.0</v>
      </c>
      <c r="E1838" s="73"/>
      <c r="F1838" s="74" t="str">
        <f t="array" ref="F1838">XLOOKUP(B1838, MachineCategory!B:B, MachineCategory!A:A, "", 0, 1)
</f>
        <v>133e579b-1ad4-4de4-9bcb-9682d9529c0e</v>
      </c>
      <c r="G1838" s="74" t="str">
        <f t="array" ref="G1838">XLOOKUP(C1838, MachineCategory!B:B, MachineCategory!A:A, "", 0, 1)
</f>
        <v>ad4439bb-ad1e-4b8e-9331-4d4b84295fbd</v>
      </c>
      <c r="H1838" s="6"/>
    </row>
    <row r="1839">
      <c r="A1839" s="73" t="s">
        <v>600</v>
      </c>
      <c r="B1839" s="73">
        <v>8130.0</v>
      </c>
      <c r="C1839" s="73">
        <v>8140.0</v>
      </c>
      <c r="D1839" s="73">
        <v>18.0</v>
      </c>
      <c r="E1839" s="73"/>
      <c r="F1839" s="74" t="str">
        <f t="array" ref="F1839">XLOOKUP(B1839, MachineCategory!B:B, MachineCategory!A:A, "", 0, 1)
</f>
        <v>133e579b-1ad4-4de4-9bcb-9682d9529c0e</v>
      </c>
      <c r="G1839" s="74" t="str">
        <f t="array" ref="G1839">XLOOKUP(C1839, MachineCategory!B:B, MachineCategory!A:A, "", 0, 1)
</f>
        <v>1812edc2-2c5c-4489-b185-9fe85dba1c6a</v>
      </c>
      <c r="H1839" s="6"/>
    </row>
    <row r="1840">
      <c r="A1840" s="73" t="s">
        <v>600</v>
      </c>
      <c r="B1840" s="73">
        <v>8130.0</v>
      </c>
      <c r="C1840" s="73">
        <v>8141.0</v>
      </c>
      <c r="D1840" s="73">
        <v>19.0</v>
      </c>
      <c r="E1840" s="73"/>
      <c r="F1840" s="74" t="str">
        <f t="array" ref="F1840">XLOOKUP(B1840, MachineCategory!B:B, MachineCategory!A:A, "", 0, 1)
</f>
        <v>133e579b-1ad4-4de4-9bcb-9682d9529c0e</v>
      </c>
      <c r="G1840" s="74" t="str">
        <f t="array" ref="G1840">XLOOKUP(C1840, MachineCategory!B:B, MachineCategory!A:A, "", 0, 1)
</f>
        <v>7f156dad-2a83-4b3a-9b35-b8c7cf788c64</v>
      </c>
      <c r="H1840" s="6"/>
    </row>
    <row r="1841">
      <c r="A1841" s="73" t="s">
        <v>600</v>
      </c>
      <c r="B1841" s="73">
        <v>8131.0</v>
      </c>
      <c r="C1841" s="73">
        <v>8130.0</v>
      </c>
      <c r="D1841" s="73">
        <v>1.0</v>
      </c>
      <c r="E1841" s="74" t="b">
        <v>1</v>
      </c>
      <c r="F1841" s="74" t="str">
        <f t="array" ref="F1841">XLOOKUP(B1841, MachineCategory!B:B, MachineCategory!A:A, "", 0, 1)
</f>
        <v>ecaa807a-6da2-48c5-abaa-37e49b849d87</v>
      </c>
      <c r="G1841" s="74" t="str">
        <f t="array" ref="G1841">XLOOKUP(C1841, MachineCategory!B:B, MachineCategory!A:A, "", 0, 1)
</f>
        <v>133e579b-1ad4-4de4-9bcb-9682d9529c0e</v>
      </c>
      <c r="H1841" s="6"/>
    </row>
    <row r="1842">
      <c r="A1842" s="73" t="s">
        <v>600</v>
      </c>
      <c r="B1842" s="73">
        <v>8131.0</v>
      </c>
      <c r="C1842" s="73">
        <v>8132.0</v>
      </c>
      <c r="D1842" s="73">
        <v>2.0</v>
      </c>
      <c r="E1842" s="73"/>
      <c r="F1842" s="74" t="str">
        <f t="array" ref="F1842">XLOOKUP(B1842, MachineCategory!B:B, MachineCategory!A:A, "", 0, 1)
</f>
        <v>ecaa807a-6da2-48c5-abaa-37e49b849d87</v>
      </c>
      <c r="G1842" s="74" t="str">
        <f t="array" ref="G1842">XLOOKUP(C1842, MachineCategory!B:B, MachineCategory!A:A, "", 0, 1)
</f>
        <v>83ed8ab4-5695-4031-b938-1ebde8650460</v>
      </c>
      <c r="H1842" s="6"/>
    </row>
    <row r="1843">
      <c r="A1843" s="73" t="s">
        <v>600</v>
      </c>
      <c r="B1843" s="73">
        <v>8131.0</v>
      </c>
      <c r="C1843" s="73">
        <v>8126.0</v>
      </c>
      <c r="D1843" s="73">
        <v>3.0</v>
      </c>
      <c r="E1843" s="73"/>
      <c r="F1843" s="74" t="str">
        <f t="array" ref="F1843">XLOOKUP(B1843, MachineCategory!B:B, MachineCategory!A:A, "", 0, 1)
</f>
        <v>ecaa807a-6da2-48c5-abaa-37e49b849d87</v>
      </c>
      <c r="G1843" s="74" t="str">
        <f t="array" ref="G1843">XLOOKUP(C1843, MachineCategory!B:B, MachineCategory!A:A, "", 0, 1)
</f>
        <v>b1934f8d-99cf-48d2-91a8-d15669c293e0</v>
      </c>
      <c r="H1843" s="6"/>
    </row>
    <row r="1844">
      <c r="A1844" s="73" t="s">
        <v>600</v>
      </c>
      <c r="B1844" s="73">
        <v>8131.0</v>
      </c>
      <c r="C1844" s="73">
        <v>8125.0</v>
      </c>
      <c r="D1844" s="73">
        <v>4.0</v>
      </c>
      <c r="E1844" s="73"/>
      <c r="F1844" s="74" t="str">
        <f t="array" ref="F1844">XLOOKUP(B1844, MachineCategory!B:B, MachineCategory!A:A, "", 0, 1)
</f>
        <v>ecaa807a-6da2-48c5-abaa-37e49b849d87</v>
      </c>
      <c r="G1844" s="74" t="str">
        <f t="array" ref="G1844">XLOOKUP(C1844, MachineCategory!B:B, MachineCategory!A:A, "", 0, 1)
</f>
        <v>75da7083-e514-4135-aec2-49595943c0b9</v>
      </c>
      <c r="H1844" s="6"/>
    </row>
    <row r="1845">
      <c r="A1845" s="73" t="s">
        <v>600</v>
      </c>
      <c r="B1845" s="73">
        <v>8131.0</v>
      </c>
      <c r="C1845" s="73">
        <v>8124.0</v>
      </c>
      <c r="D1845" s="73">
        <v>5.0</v>
      </c>
      <c r="E1845" s="73"/>
      <c r="F1845" s="74" t="str">
        <f t="array" ref="F1845">XLOOKUP(B1845, MachineCategory!B:B, MachineCategory!A:A, "", 0, 1)
</f>
        <v>ecaa807a-6da2-48c5-abaa-37e49b849d87</v>
      </c>
      <c r="G1845" s="74" t="str">
        <f t="array" ref="G1845">XLOOKUP(C1845, MachineCategory!B:B, MachineCategory!A:A, "", 0, 1)
</f>
        <v>a79703ca-8e39-4170-be14-7057cf692cbc</v>
      </c>
      <c r="H1845" s="6"/>
    </row>
    <row r="1846">
      <c r="A1846" s="73" t="s">
        <v>600</v>
      </c>
      <c r="B1846" s="73">
        <v>8131.0</v>
      </c>
      <c r="C1846" s="73">
        <v>8142.0</v>
      </c>
      <c r="D1846" s="73">
        <v>6.0</v>
      </c>
      <c r="E1846" s="73"/>
      <c r="F1846" s="74" t="str">
        <f t="array" ref="F1846">XLOOKUP(B1846, MachineCategory!B:B, MachineCategory!A:A, "", 0, 1)
</f>
        <v>ecaa807a-6da2-48c5-abaa-37e49b849d87</v>
      </c>
      <c r="G1846" s="74" t="str">
        <f t="array" ref="G1846">XLOOKUP(C1846, MachineCategory!B:B, MachineCategory!A:A, "", 0, 1)
</f>
        <v>73a2249c-24cf-4111-8ee2-573d97387f2c</v>
      </c>
      <c r="H1846" s="6"/>
    </row>
    <row r="1847">
      <c r="A1847" s="73" t="s">
        <v>600</v>
      </c>
      <c r="B1847" s="73">
        <v>8131.0</v>
      </c>
      <c r="C1847" s="73">
        <v>8143.0</v>
      </c>
      <c r="D1847" s="73">
        <v>7.0</v>
      </c>
      <c r="E1847" s="73"/>
      <c r="F1847" s="74" t="str">
        <f t="array" ref="F1847">XLOOKUP(B1847, MachineCategory!B:B, MachineCategory!A:A, "", 0, 1)
</f>
        <v>ecaa807a-6da2-48c5-abaa-37e49b849d87</v>
      </c>
      <c r="G1847" s="74" t="str">
        <f t="array" ref="G1847">XLOOKUP(C1847, MachineCategory!B:B, MachineCategory!A:A, "", 0, 1)
</f>
        <v>40f7d539-2e7f-4dbd-9a3f-05bb164f8067</v>
      </c>
      <c r="H1847" s="6"/>
    </row>
    <row r="1848">
      <c r="A1848" s="73" t="s">
        <v>600</v>
      </c>
      <c r="B1848" s="73">
        <v>8131.0</v>
      </c>
      <c r="C1848" s="73">
        <v>8136.0</v>
      </c>
      <c r="D1848" s="73">
        <v>8.0</v>
      </c>
      <c r="E1848" s="73"/>
      <c r="F1848" s="74" t="str">
        <f t="array" ref="F1848">XLOOKUP(B1848, MachineCategory!B:B, MachineCategory!A:A, "", 0, 1)
</f>
        <v>ecaa807a-6da2-48c5-abaa-37e49b849d87</v>
      </c>
      <c r="G1848" s="74" t="str">
        <f t="array" ref="G1848">XLOOKUP(C1848, MachineCategory!B:B, MachineCategory!A:A, "", 0, 1)
</f>
        <v>a902cb9a-de5c-4c29-b46f-a1f84b844d43</v>
      </c>
      <c r="H1848" s="6"/>
    </row>
    <row r="1849">
      <c r="A1849" s="73" t="s">
        <v>600</v>
      </c>
      <c r="B1849" s="73">
        <v>8131.0</v>
      </c>
      <c r="C1849" s="73">
        <v>8137.0</v>
      </c>
      <c r="D1849" s="73">
        <v>9.0</v>
      </c>
      <c r="E1849" s="73"/>
      <c r="F1849" s="74" t="str">
        <f t="array" ref="F1849">XLOOKUP(B1849, MachineCategory!B:B, MachineCategory!A:A, "", 0, 1)
</f>
        <v>ecaa807a-6da2-48c5-abaa-37e49b849d87</v>
      </c>
      <c r="G1849" s="74" t="str">
        <f t="array" ref="G1849">XLOOKUP(C1849, MachineCategory!B:B, MachineCategory!A:A, "", 0, 1)
</f>
        <v>9ad9d415-1201-4d9d-b34a-3bf5e192fe37</v>
      </c>
      <c r="H1849" s="6"/>
    </row>
    <row r="1850">
      <c r="A1850" s="73" t="s">
        <v>600</v>
      </c>
      <c r="B1850" s="73">
        <v>8131.0</v>
      </c>
      <c r="C1850" s="73">
        <v>8138.0</v>
      </c>
      <c r="D1850" s="73">
        <v>10.0</v>
      </c>
      <c r="E1850" s="73"/>
      <c r="F1850" s="74" t="str">
        <f t="array" ref="F1850">XLOOKUP(B1850, MachineCategory!B:B, MachineCategory!A:A, "", 0, 1)
</f>
        <v>ecaa807a-6da2-48c5-abaa-37e49b849d87</v>
      </c>
      <c r="G1850" s="74" t="str">
        <f t="array" ref="G1850">XLOOKUP(C1850, MachineCategory!B:B, MachineCategory!A:A, "", 0, 1)
</f>
        <v>4df94c25-b269-45f7-89d1-c581919f2db9</v>
      </c>
      <c r="H1850" s="6"/>
    </row>
    <row r="1851">
      <c r="A1851" s="73" t="s">
        <v>600</v>
      </c>
      <c r="B1851" s="73">
        <v>8131.0</v>
      </c>
      <c r="C1851" s="73">
        <v>8133.0</v>
      </c>
      <c r="D1851" s="73">
        <v>11.0</v>
      </c>
      <c r="E1851" s="73"/>
      <c r="F1851" s="74" t="str">
        <f t="array" ref="F1851">XLOOKUP(B1851, MachineCategory!B:B, MachineCategory!A:A, "", 0, 1)
</f>
        <v>ecaa807a-6da2-48c5-abaa-37e49b849d87</v>
      </c>
      <c r="G1851" s="74" t="str">
        <f t="array" ref="G1851">XLOOKUP(C1851, MachineCategory!B:B, MachineCategory!A:A, "", 0, 1)
</f>
        <v>acf49a83-7c76-4577-a2b6-18cdafd7291e</v>
      </c>
      <c r="H1851" s="6"/>
    </row>
    <row r="1852">
      <c r="A1852" s="73" t="s">
        <v>600</v>
      </c>
      <c r="B1852" s="73">
        <v>8131.0</v>
      </c>
      <c r="C1852" s="73">
        <v>8127.0</v>
      </c>
      <c r="D1852" s="73">
        <v>12.0</v>
      </c>
      <c r="E1852" s="73"/>
      <c r="F1852" s="74" t="str">
        <f t="array" ref="F1852">XLOOKUP(B1852, MachineCategory!B:B, MachineCategory!A:A, "", 0, 1)
</f>
        <v>ecaa807a-6da2-48c5-abaa-37e49b849d87</v>
      </c>
      <c r="G1852" s="74" t="str">
        <f t="array" ref="G1852">XLOOKUP(C1852, MachineCategory!B:B, MachineCategory!A:A, "", 0, 1)
</f>
        <v>9131e791-30aa-4293-b558-67d544342c12</v>
      </c>
      <c r="H1852" s="6"/>
    </row>
    <row r="1853">
      <c r="A1853" s="73" t="s">
        <v>600</v>
      </c>
      <c r="B1853" s="73">
        <v>8131.0</v>
      </c>
      <c r="C1853" s="73">
        <v>8134.0</v>
      </c>
      <c r="D1853" s="73">
        <v>13.0</v>
      </c>
      <c r="E1853" s="73"/>
      <c r="F1853" s="74" t="str">
        <f t="array" ref="F1853">XLOOKUP(B1853, MachineCategory!B:B, MachineCategory!A:A, "", 0, 1)
</f>
        <v>ecaa807a-6da2-48c5-abaa-37e49b849d87</v>
      </c>
      <c r="G1853" s="74" t="str">
        <f t="array" ref="G1853">XLOOKUP(C1853, MachineCategory!B:B, MachineCategory!A:A, "", 0, 1)
</f>
        <v>1595fde3-5e55-476a-9599-eb372ddcdc21</v>
      </c>
      <c r="H1853" s="6"/>
    </row>
    <row r="1854">
      <c r="A1854" s="73" t="s">
        <v>600</v>
      </c>
      <c r="B1854" s="73">
        <v>8131.0</v>
      </c>
      <c r="C1854" s="73">
        <v>8135.0</v>
      </c>
      <c r="D1854" s="73">
        <v>14.0</v>
      </c>
      <c r="E1854" s="73"/>
      <c r="F1854" s="74" t="str">
        <f t="array" ref="F1854">XLOOKUP(B1854, MachineCategory!B:B, MachineCategory!A:A, "", 0, 1)
</f>
        <v>ecaa807a-6da2-48c5-abaa-37e49b849d87</v>
      </c>
      <c r="G1854" s="74" t="str">
        <f t="array" ref="G1854">XLOOKUP(C1854, MachineCategory!B:B, MachineCategory!A:A, "", 0, 1)
</f>
        <v>2013c109-9f88-49bb-a54b-7aa955d6537f</v>
      </c>
      <c r="H1854" s="6"/>
    </row>
    <row r="1855">
      <c r="A1855" s="73" t="s">
        <v>600</v>
      </c>
      <c r="B1855" s="73">
        <v>8131.0</v>
      </c>
      <c r="C1855" s="73">
        <v>8128.0</v>
      </c>
      <c r="D1855" s="73">
        <v>15.0</v>
      </c>
      <c r="E1855" s="73"/>
      <c r="F1855" s="74" t="str">
        <f t="array" ref="F1855">XLOOKUP(B1855, MachineCategory!B:B, MachineCategory!A:A, "", 0, 1)
</f>
        <v>ecaa807a-6da2-48c5-abaa-37e49b849d87</v>
      </c>
      <c r="G1855" s="74" t="str">
        <f t="array" ref="G1855">XLOOKUP(C1855, MachineCategory!B:B, MachineCategory!A:A, "", 0, 1)
</f>
        <v>1c0b87d5-c90d-4cd3-b906-67ed8d416851</v>
      </c>
      <c r="H1855" s="6"/>
    </row>
    <row r="1856">
      <c r="A1856" s="73" t="s">
        <v>600</v>
      </c>
      <c r="B1856" s="73">
        <v>8131.0</v>
      </c>
      <c r="C1856" s="73">
        <v>8129.0</v>
      </c>
      <c r="D1856" s="73">
        <v>16.0</v>
      </c>
      <c r="E1856" s="73"/>
      <c r="F1856" s="74" t="str">
        <f t="array" ref="F1856">XLOOKUP(B1856, MachineCategory!B:B, MachineCategory!A:A, "", 0, 1)
</f>
        <v>ecaa807a-6da2-48c5-abaa-37e49b849d87</v>
      </c>
      <c r="G1856" s="74" t="str">
        <f t="array" ref="G1856">XLOOKUP(C1856, MachineCategory!B:B, MachineCategory!A:A, "", 0, 1)
</f>
        <v>04ec9f58-1e85-4435-bc2a-d935a860cf32</v>
      </c>
      <c r="H1856" s="6"/>
    </row>
    <row r="1857">
      <c r="A1857" s="73" t="s">
        <v>600</v>
      </c>
      <c r="B1857" s="73">
        <v>8131.0</v>
      </c>
      <c r="C1857" s="73">
        <v>8139.0</v>
      </c>
      <c r="D1857" s="73">
        <v>17.0</v>
      </c>
      <c r="E1857" s="73"/>
      <c r="F1857" s="74" t="str">
        <f t="array" ref="F1857">XLOOKUP(B1857, MachineCategory!B:B, MachineCategory!A:A, "", 0, 1)
</f>
        <v>ecaa807a-6da2-48c5-abaa-37e49b849d87</v>
      </c>
      <c r="G1857" s="74" t="str">
        <f t="array" ref="G1857">XLOOKUP(C1857, MachineCategory!B:B, MachineCategory!A:A, "", 0, 1)
</f>
        <v>ad4439bb-ad1e-4b8e-9331-4d4b84295fbd</v>
      </c>
      <c r="H1857" s="6"/>
    </row>
    <row r="1858">
      <c r="A1858" s="73" t="s">
        <v>600</v>
      </c>
      <c r="B1858" s="73">
        <v>8131.0</v>
      </c>
      <c r="C1858" s="73">
        <v>8140.0</v>
      </c>
      <c r="D1858" s="73">
        <v>18.0</v>
      </c>
      <c r="E1858" s="73"/>
      <c r="F1858" s="74" t="str">
        <f t="array" ref="F1858">XLOOKUP(B1858, MachineCategory!B:B, MachineCategory!A:A, "", 0, 1)
</f>
        <v>ecaa807a-6da2-48c5-abaa-37e49b849d87</v>
      </c>
      <c r="G1858" s="74" t="str">
        <f t="array" ref="G1858">XLOOKUP(C1858, MachineCategory!B:B, MachineCategory!A:A, "", 0, 1)
</f>
        <v>1812edc2-2c5c-4489-b185-9fe85dba1c6a</v>
      </c>
      <c r="H1858" s="6"/>
    </row>
    <row r="1859">
      <c r="A1859" s="73" t="s">
        <v>600</v>
      </c>
      <c r="B1859" s="73">
        <v>8131.0</v>
      </c>
      <c r="C1859" s="73">
        <v>8141.0</v>
      </c>
      <c r="D1859" s="73">
        <v>19.0</v>
      </c>
      <c r="E1859" s="73"/>
      <c r="F1859" s="74" t="str">
        <f t="array" ref="F1859">XLOOKUP(B1859, MachineCategory!B:B, MachineCategory!A:A, "", 0, 1)
</f>
        <v>ecaa807a-6da2-48c5-abaa-37e49b849d87</v>
      </c>
      <c r="G1859" s="74" t="str">
        <f t="array" ref="G1859">XLOOKUP(C1859, MachineCategory!B:B, MachineCategory!A:A, "", 0, 1)
</f>
        <v>7f156dad-2a83-4b3a-9b35-b8c7cf788c64</v>
      </c>
      <c r="H1859" s="6"/>
    </row>
    <row r="1860">
      <c r="A1860" s="73" t="s">
        <v>600</v>
      </c>
      <c r="B1860" s="73">
        <v>8132.0</v>
      </c>
      <c r="C1860" s="73">
        <v>8133.0</v>
      </c>
      <c r="D1860" s="73">
        <v>1.0</v>
      </c>
      <c r="E1860" s="74" t="b">
        <v>1</v>
      </c>
      <c r="F1860" s="74" t="str">
        <f t="array" ref="F1860">XLOOKUP(B1860, MachineCategory!B:B, MachineCategory!A:A, "", 0, 1)
</f>
        <v>83ed8ab4-5695-4031-b938-1ebde8650460</v>
      </c>
      <c r="G1860" s="74" t="str">
        <f t="array" ref="G1860">XLOOKUP(C1860, MachineCategory!B:B, MachineCategory!A:A, "", 0, 1)
</f>
        <v>acf49a83-7c76-4577-a2b6-18cdafd7291e</v>
      </c>
      <c r="H1860" s="6"/>
    </row>
    <row r="1861">
      <c r="A1861" s="73" t="s">
        <v>600</v>
      </c>
      <c r="B1861" s="73">
        <v>8132.0</v>
      </c>
      <c r="C1861" s="73">
        <v>8131.0</v>
      </c>
      <c r="D1861" s="73">
        <v>2.0</v>
      </c>
      <c r="E1861" s="73"/>
      <c r="F1861" s="74" t="str">
        <f t="array" ref="F1861">XLOOKUP(B1861, MachineCategory!B:B, MachineCategory!A:A, "", 0, 1)
</f>
        <v>83ed8ab4-5695-4031-b938-1ebde8650460</v>
      </c>
      <c r="G1861" s="74" t="str">
        <f t="array" ref="G1861">XLOOKUP(C1861, MachineCategory!B:B, MachineCategory!A:A, "", 0, 1)
</f>
        <v>ecaa807a-6da2-48c5-abaa-37e49b849d87</v>
      </c>
      <c r="H1861" s="6"/>
    </row>
    <row r="1862">
      <c r="A1862" s="73" t="s">
        <v>600</v>
      </c>
      <c r="B1862" s="73">
        <v>8132.0</v>
      </c>
      <c r="C1862" s="73">
        <v>8137.0</v>
      </c>
      <c r="D1862" s="73">
        <v>3.0</v>
      </c>
      <c r="E1862" s="73"/>
      <c r="F1862" s="74" t="str">
        <f t="array" ref="F1862">XLOOKUP(B1862, MachineCategory!B:B, MachineCategory!A:A, "", 0, 1)
</f>
        <v>83ed8ab4-5695-4031-b938-1ebde8650460</v>
      </c>
      <c r="G1862" s="74" t="str">
        <f t="array" ref="G1862">XLOOKUP(C1862, MachineCategory!B:B, MachineCategory!A:A, "", 0, 1)
</f>
        <v>9ad9d415-1201-4d9d-b34a-3bf5e192fe37</v>
      </c>
      <c r="H1862" s="6"/>
    </row>
    <row r="1863">
      <c r="A1863" s="73" t="s">
        <v>600</v>
      </c>
      <c r="B1863" s="73">
        <v>8132.0</v>
      </c>
      <c r="C1863" s="73">
        <v>8138.0</v>
      </c>
      <c r="D1863" s="73">
        <v>4.0</v>
      </c>
      <c r="E1863" s="73"/>
      <c r="F1863" s="74" t="str">
        <f t="array" ref="F1863">XLOOKUP(B1863, MachineCategory!B:B, MachineCategory!A:A, "", 0, 1)
</f>
        <v>83ed8ab4-5695-4031-b938-1ebde8650460</v>
      </c>
      <c r="G1863" s="74" t="str">
        <f t="array" ref="G1863">XLOOKUP(C1863, MachineCategory!B:B, MachineCategory!A:A, "", 0, 1)
</f>
        <v>4df94c25-b269-45f7-89d1-c581919f2db9</v>
      </c>
      <c r="H1863" s="6"/>
    </row>
    <row r="1864">
      <c r="A1864" s="73" t="s">
        <v>600</v>
      </c>
      <c r="B1864" s="73">
        <v>8132.0</v>
      </c>
      <c r="C1864" s="73">
        <v>8139.0</v>
      </c>
      <c r="D1864" s="73">
        <v>5.0</v>
      </c>
      <c r="E1864" s="73"/>
      <c r="F1864" s="74" t="str">
        <f t="array" ref="F1864">XLOOKUP(B1864, MachineCategory!B:B, MachineCategory!A:A, "", 0, 1)
</f>
        <v>83ed8ab4-5695-4031-b938-1ebde8650460</v>
      </c>
      <c r="G1864" s="74" t="str">
        <f t="array" ref="G1864">XLOOKUP(C1864, MachineCategory!B:B, MachineCategory!A:A, "", 0, 1)
</f>
        <v>ad4439bb-ad1e-4b8e-9331-4d4b84295fbd</v>
      </c>
      <c r="H1864" s="6"/>
    </row>
    <row r="1865">
      <c r="A1865" s="73" t="s">
        <v>600</v>
      </c>
      <c r="B1865" s="73">
        <v>8132.0</v>
      </c>
      <c r="C1865" s="73">
        <v>8127.0</v>
      </c>
      <c r="D1865" s="73">
        <v>6.0</v>
      </c>
      <c r="E1865" s="73"/>
      <c r="F1865" s="74" t="str">
        <f t="array" ref="F1865">XLOOKUP(B1865, MachineCategory!B:B, MachineCategory!A:A, "", 0, 1)
</f>
        <v>83ed8ab4-5695-4031-b938-1ebde8650460</v>
      </c>
      <c r="G1865" s="74" t="str">
        <f t="array" ref="G1865">XLOOKUP(C1865, MachineCategory!B:B, MachineCategory!A:A, "", 0, 1)
</f>
        <v>9131e791-30aa-4293-b558-67d544342c12</v>
      </c>
      <c r="H1865" s="6"/>
    </row>
    <row r="1866">
      <c r="A1866" s="73" t="s">
        <v>600</v>
      </c>
      <c r="B1866" s="73">
        <v>8132.0</v>
      </c>
      <c r="C1866" s="73">
        <v>8126.0</v>
      </c>
      <c r="D1866" s="73">
        <v>7.0</v>
      </c>
      <c r="E1866" s="73"/>
      <c r="F1866" s="74" t="str">
        <f t="array" ref="F1866">XLOOKUP(B1866, MachineCategory!B:B, MachineCategory!A:A, "", 0, 1)
</f>
        <v>83ed8ab4-5695-4031-b938-1ebde8650460</v>
      </c>
      <c r="G1866" s="74" t="str">
        <f t="array" ref="G1866">XLOOKUP(C1866, MachineCategory!B:B, MachineCategory!A:A, "", 0, 1)
</f>
        <v>b1934f8d-99cf-48d2-91a8-d15669c293e0</v>
      </c>
      <c r="H1866" s="6"/>
    </row>
    <row r="1867">
      <c r="A1867" s="73" t="s">
        <v>600</v>
      </c>
      <c r="B1867" s="73">
        <v>8132.0</v>
      </c>
      <c r="C1867" s="73">
        <v>8125.0</v>
      </c>
      <c r="D1867" s="73">
        <v>8.0</v>
      </c>
      <c r="E1867" s="73"/>
      <c r="F1867" s="74" t="str">
        <f t="array" ref="F1867">XLOOKUP(B1867, MachineCategory!B:B, MachineCategory!A:A, "", 0, 1)
</f>
        <v>83ed8ab4-5695-4031-b938-1ebde8650460</v>
      </c>
      <c r="G1867" s="74" t="str">
        <f t="array" ref="G1867">XLOOKUP(C1867, MachineCategory!B:B, MachineCategory!A:A, "", 0, 1)
</f>
        <v>75da7083-e514-4135-aec2-49595943c0b9</v>
      </c>
      <c r="H1867" s="6"/>
    </row>
    <row r="1868">
      <c r="A1868" s="73" t="s">
        <v>600</v>
      </c>
      <c r="B1868" s="73">
        <v>8132.0</v>
      </c>
      <c r="C1868" s="73">
        <v>8134.0</v>
      </c>
      <c r="D1868" s="73">
        <v>9.0</v>
      </c>
      <c r="E1868" s="73"/>
      <c r="F1868" s="74" t="str">
        <f t="array" ref="F1868">XLOOKUP(B1868, MachineCategory!B:B, MachineCategory!A:A, "", 0, 1)
</f>
        <v>83ed8ab4-5695-4031-b938-1ebde8650460</v>
      </c>
      <c r="G1868" s="74" t="str">
        <f t="array" ref="G1868">XLOOKUP(C1868, MachineCategory!B:B, MachineCategory!A:A, "", 0, 1)
</f>
        <v>1595fde3-5e55-476a-9599-eb372ddcdc21</v>
      </c>
      <c r="H1868" s="6"/>
    </row>
    <row r="1869">
      <c r="A1869" s="73" t="s">
        <v>600</v>
      </c>
      <c r="B1869" s="73">
        <v>8132.0</v>
      </c>
      <c r="C1869" s="73">
        <v>8135.0</v>
      </c>
      <c r="D1869" s="73">
        <v>10.0</v>
      </c>
      <c r="E1869" s="73"/>
      <c r="F1869" s="74" t="str">
        <f t="array" ref="F1869">XLOOKUP(B1869, MachineCategory!B:B, MachineCategory!A:A, "", 0, 1)
</f>
        <v>83ed8ab4-5695-4031-b938-1ebde8650460</v>
      </c>
      <c r="G1869" s="74" t="str">
        <f t="array" ref="G1869">XLOOKUP(C1869, MachineCategory!B:B, MachineCategory!A:A, "", 0, 1)
</f>
        <v>2013c109-9f88-49bb-a54b-7aa955d6537f</v>
      </c>
      <c r="H1869" s="6"/>
    </row>
    <row r="1870">
      <c r="A1870" s="73" t="s">
        <v>600</v>
      </c>
      <c r="B1870" s="73">
        <v>8132.0</v>
      </c>
      <c r="C1870" s="73">
        <v>8128.0</v>
      </c>
      <c r="D1870" s="73">
        <v>11.0</v>
      </c>
      <c r="E1870" s="73"/>
      <c r="F1870" s="74" t="str">
        <f t="array" ref="F1870">XLOOKUP(B1870, MachineCategory!B:B, MachineCategory!A:A, "", 0, 1)
</f>
        <v>83ed8ab4-5695-4031-b938-1ebde8650460</v>
      </c>
      <c r="G1870" s="74" t="str">
        <f t="array" ref="G1870">XLOOKUP(C1870, MachineCategory!B:B, MachineCategory!A:A, "", 0, 1)
</f>
        <v>1c0b87d5-c90d-4cd3-b906-67ed8d416851</v>
      </c>
      <c r="H1870" s="6"/>
    </row>
    <row r="1871">
      <c r="A1871" s="73" t="s">
        <v>600</v>
      </c>
      <c r="B1871" s="73">
        <v>8132.0</v>
      </c>
      <c r="C1871" s="73">
        <v>8129.0</v>
      </c>
      <c r="D1871" s="73">
        <v>12.0</v>
      </c>
      <c r="E1871" s="73"/>
      <c r="F1871" s="74" t="str">
        <f t="array" ref="F1871">XLOOKUP(B1871, MachineCategory!B:B, MachineCategory!A:A, "", 0, 1)
</f>
        <v>83ed8ab4-5695-4031-b938-1ebde8650460</v>
      </c>
      <c r="G1871" s="74" t="str">
        <f t="array" ref="G1871">XLOOKUP(C1871, MachineCategory!B:B, MachineCategory!A:A, "", 0, 1)
</f>
        <v>04ec9f58-1e85-4435-bc2a-d935a860cf32</v>
      </c>
      <c r="H1871" s="6"/>
    </row>
    <row r="1872">
      <c r="A1872" s="73" t="s">
        <v>600</v>
      </c>
      <c r="B1872" s="73">
        <v>8132.0</v>
      </c>
      <c r="C1872" s="73">
        <v>8130.0</v>
      </c>
      <c r="D1872" s="73">
        <v>13.0</v>
      </c>
      <c r="E1872" s="73"/>
      <c r="F1872" s="74" t="str">
        <f t="array" ref="F1872">XLOOKUP(B1872, MachineCategory!B:B, MachineCategory!A:A, "", 0, 1)
</f>
        <v>83ed8ab4-5695-4031-b938-1ebde8650460</v>
      </c>
      <c r="G1872" s="74" t="str">
        <f t="array" ref="G1872">XLOOKUP(C1872, MachineCategory!B:B, MachineCategory!A:A, "", 0, 1)
</f>
        <v>133e579b-1ad4-4de4-9bcb-9682d9529c0e</v>
      </c>
      <c r="H1872" s="6"/>
    </row>
    <row r="1873">
      <c r="A1873" s="73" t="s">
        <v>600</v>
      </c>
      <c r="B1873" s="73">
        <v>8132.0</v>
      </c>
      <c r="C1873" s="73">
        <v>8124.0</v>
      </c>
      <c r="D1873" s="73">
        <v>14.0</v>
      </c>
      <c r="E1873" s="73"/>
      <c r="F1873" s="74" t="str">
        <f t="array" ref="F1873">XLOOKUP(B1873, MachineCategory!B:B, MachineCategory!A:A, "", 0, 1)
</f>
        <v>83ed8ab4-5695-4031-b938-1ebde8650460</v>
      </c>
      <c r="G1873" s="74" t="str">
        <f t="array" ref="G1873">XLOOKUP(C1873, MachineCategory!B:B, MachineCategory!A:A, "", 0, 1)
</f>
        <v>a79703ca-8e39-4170-be14-7057cf692cbc</v>
      </c>
      <c r="H1873" s="6"/>
    </row>
    <row r="1874">
      <c r="A1874" s="73" t="s">
        <v>600</v>
      </c>
      <c r="B1874" s="73">
        <v>8132.0</v>
      </c>
      <c r="C1874" s="73">
        <v>8136.0</v>
      </c>
      <c r="D1874" s="73">
        <v>15.0</v>
      </c>
      <c r="E1874" s="73"/>
      <c r="F1874" s="74" t="str">
        <f t="array" ref="F1874">XLOOKUP(B1874, MachineCategory!B:B, MachineCategory!A:A, "", 0, 1)
</f>
        <v>83ed8ab4-5695-4031-b938-1ebde8650460</v>
      </c>
      <c r="G1874" s="74" t="str">
        <f t="array" ref="G1874">XLOOKUP(C1874, MachineCategory!B:B, MachineCategory!A:A, "", 0, 1)
</f>
        <v>a902cb9a-de5c-4c29-b46f-a1f84b844d43</v>
      </c>
      <c r="H1874" s="6"/>
    </row>
    <row r="1875">
      <c r="A1875" s="73" t="s">
        <v>600</v>
      </c>
      <c r="B1875" s="73">
        <v>8132.0</v>
      </c>
      <c r="C1875" s="73">
        <v>8140.0</v>
      </c>
      <c r="D1875" s="73">
        <v>16.0</v>
      </c>
      <c r="E1875" s="73"/>
      <c r="F1875" s="74" t="str">
        <f t="array" ref="F1875">XLOOKUP(B1875, MachineCategory!B:B, MachineCategory!A:A, "", 0, 1)
</f>
        <v>83ed8ab4-5695-4031-b938-1ebde8650460</v>
      </c>
      <c r="G1875" s="74" t="str">
        <f t="array" ref="G1875">XLOOKUP(C1875, MachineCategory!B:B, MachineCategory!A:A, "", 0, 1)
</f>
        <v>1812edc2-2c5c-4489-b185-9fe85dba1c6a</v>
      </c>
      <c r="H1875" s="6"/>
    </row>
    <row r="1876">
      <c r="A1876" s="73" t="s">
        <v>600</v>
      </c>
      <c r="B1876" s="73">
        <v>8132.0</v>
      </c>
      <c r="C1876" s="73">
        <v>8141.0</v>
      </c>
      <c r="D1876" s="73">
        <v>17.0</v>
      </c>
      <c r="E1876" s="73"/>
      <c r="F1876" s="74" t="str">
        <f t="array" ref="F1876">XLOOKUP(B1876, MachineCategory!B:B, MachineCategory!A:A, "", 0, 1)
</f>
        <v>83ed8ab4-5695-4031-b938-1ebde8650460</v>
      </c>
      <c r="G1876" s="74" t="str">
        <f t="array" ref="G1876">XLOOKUP(C1876, MachineCategory!B:B, MachineCategory!A:A, "", 0, 1)
</f>
        <v>7f156dad-2a83-4b3a-9b35-b8c7cf788c64</v>
      </c>
      <c r="H1876" s="6"/>
    </row>
    <row r="1877">
      <c r="A1877" s="73" t="s">
        <v>600</v>
      </c>
      <c r="B1877" s="73">
        <v>8132.0</v>
      </c>
      <c r="C1877" s="73">
        <v>8142.0</v>
      </c>
      <c r="D1877" s="73">
        <v>18.0</v>
      </c>
      <c r="E1877" s="73"/>
      <c r="F1877" s="74" t="str">
        <f t="array" ref="F1877">XLOOKUP(B1877, MachineCategory!B:B, MachineCategory!A:A, "", 0, 1)
</f>
        <v>83ed8ab4-5695-4031-b938-1ebde8650460</v>
      </c>
      <c r="G1877" s="74" t="str">
        <f t="array" ref="G1877">XLOOKUP(C1877, MachineCategory!B:B, MachineCategory!A:A, "", 0, 1)
</f>
        <v>73a2249c-24cf-4111-8ee2-573d97387f2c</v>
      </c>
      <c r="H1877" s="6"/>
    </row>
    <row r="1878">
      <c r="A1878" s="73" t="s">
        <v>600</v>
      </c>
      <c r="B1878" s="73">
        <v>8132.0</v>
      </c>
      <c r="C1878" s="73">
        <v>8143.0</v>
      </c>
      <c r="D1878" s="73">
        <v>19.0</v>
      </c>
      <c r="E1878" s="73"/>
      <c r="F1878" s="74" t="str">
        <f t="array" ref="F1878">XLOOKUP(B1878, MachineCategory!B:B, MachineCategory!A:A, "", 0, 1)
</f>
        <v>83ed8ab4-5695-4031-b938-1ebde8650460</v>
      </c>
      <c r="G1878" s="74" t="str">
        <f t="array" ref="G1878">XLOOKUP(C1878, MachineCategory!B:B, MachineCategory!A:A, "", 0, 1)
</f>
        <v>40f7d539-2e7f-4dbd-9a3f-05bb164f8067</v>
      </c>
      <c r="H1878" s="6"/>
    </row>
    <row r="1879">
      <c r="A1879" s="73" t="s">
        <v>600</v>
      </c>
      <c r="B1879" s="73">
        <v>8133.0</v>
      </c>
      <c r="C1879" s="73">
        <v>8132.0</v>
      </c>
      <c r="D1879" s="73">
        <v>1.0</v>
      </c>
      <c r="E1879" s="74" t="b">
        <v>1</v>
      </c>
      <c r="F1879" s="74" t="str">
        <f t="array" ref="F1879">XLOOKUP(B1879, MachineCategory!B:B, MachineCategory!A:A, "", 0, 1)
</f>
        <v>acf49a83-7c76-4577-a2b6-18cdafd7291e</v>
      </c>
      <c r="G1879" s="74" t="str">
        <f t="array" ref="G1879">XLOOKUP(C1879, MachineCategory!B:B, MachineCategory!A:A, "", 0, 1)
</f>
        <v>83ed8ab4-5695-4031-b938-1ebde8650460</v>
      </c>
      <c r="H1879" s="6"/>
    </row>
    <row r="1880">
      <c r="A1880" s="73" t="s">
        <v>600</v>
      </c>
      <c r="B1880" s="73">
        <v>8133.0</v>
      </c>
      <c r="C1880" s="73">
        <v>8134.0</v>
      </c>
      <c r="D1880" s="73">
        <v>2.0</v>
      </c>
      <c r="E1880" s="73"/>
      <c r="F1880" s="74" t="str">
        <f t="array" ref="F1880">XLOOKUP(B1880, MachineCategory!B:B, MachineCategory!A:A, "", 0, 1)
</f>
        <v>acf49a83-7c76-4577-a2b6-18cdafd7291e</v>
      </c>
      <c r="G1880" s="74" t="str">
        <f t="array" ref="G1880">XLOOKUP(C1880, MachineCategory!B:B, MachineCategory!A:A, "", 0, 1)
</f>
        <v>1595fde3-5e55-476a-9599-eb372ddcdc21</v>
      </c>
      <c r="H1880" s="6"/>
    </row>
    <row r="1881">
      <c r="A1881" s="73" t="s">
        <v>600</v>
      </c>
      <c r="B1881" s="73">
        <v>8133.0</v>
      </c>
      <c r="C1881" s="73">
        <v>8128.0</v>
      </c>
      <c r="D1881" s="73">
        <v>3.0</v>
      </c>
      <c r="E1881" s="73"/>
      <c r="F1881" s="74" t="str">
        <f t="array" ref="F1881">XLOOKUP(B1881, MachineCategory!B:B, MachineCategory!A:A, "", 0, 1)
</f>
        <v>acf49a83-7c76-4577-a2b6-18cdafd7291e</v>
      </c>
      <c r="G1881" s="74" t="str">
        <f t="array" ref="G1881">XLOOKUP(C1881, MachineCategory!B:B, MachineCategory!A:A, "", 0, 1)
</f>
        <v>1c0b87d5-c90d-4cd3-b906-67ed8d416851</v>
      </c>
      <c r="H1881" s="6"/>
    </row>
    <row r="1882">
      <c r="A1882" s="73" t="s">
        <v>600</v>
      </c>
      <c r="B1882" s="73">
        <v>8133.0</v>
      </c>
      <c r="C1882" s="73">
        <v>8127.0</v>
      </c>
      <c r="D1882" s="73">
        <v>4.0</v>
      </c>
      <c r="E1882" s="73"/>
      <c r="F1882" s="74" t="str">
        <f t="array" ref="F1882">XLOOKUP(B1882, MachineCategory!B:B, MachineCategory!A:A, "", 0, 1)
</f>
        <v>acf49a83-7c76-4577-a2b6-18cdafd7291e</v>
      </c>
      <c r="G1882" s="74" t="str">
        <f t="array" ref="G1882">XLOOKUP(C1882, MachineCategory!B:B, MachineCategory!A:A, "", 0, 1)
</f>
        <v>9131e791-30aa-4293-b558-67d544342c12</v>
      </c>
      <c r="H1882" s="6"/>
    </row>
    <row r="1883">
      <c r="A1883" s="73" t="s">
        <v>600</v>
      </c>
      <c r="B1883" s="73">
        <v>8133.0</v>
      </c>
      <c r="C1883" s="73">
        <v>8126.0</v>
      </c>
      <c r="D1883" s="73">
        <v>5.0</v>
      </c>
      <c r="E1883" s="73"/>
      <c r="F1883" s="74" t="str">
        <f t="array" ref="F1883">XLOOKUP(B1883, MachineCategory!B:B, MachineCategory!A:A, "", 0, 1)
</f>
        <v>acf49a83-7c76-4577-a2b6-18cdafd7291e</v>
      </c>
      <c r="G1883" s="74" t="str">
        <f t="array" ref="G1883">XLOOKUP(C1883, MachineCategory!B:B, MachineCategory!A:A, "", 0, 1)
</f>
        <v>b1934f8d-99cf-48d2-91a8-d15669c293e0</v>
      </c>
      <c r="H1883" s="6"/>
    </row>
    <row r="1884">
      <c r="A1884" s="73" t="s">
        <v>600</v>
      </c>
      <c r="B1884" s="73">
        <v>8133.0</v>
      </c>
      <c r="C1884" s="73">
        <v>8138.0</v>
      </c>
      <c r="D1884" s="73">
        <v>6.0</v>
      </c>
      <c r="E1884" s="73"/>
      <c r="F1884" s="74" t="str">
        <f t="array" ref="F1884">XLOOKUP(B1884, MachineCategory!B:B, MachineCategory!A:A, "", 0, 1)
</f>
        <v>acf49a83-7c76-4577-a2b6-18cdafd7291e</v>
      </c>
      <c r="G1884" s="74" t="str">
        <f t="array" ref="G1884">XLOOKUP(C1884, MachineCategory!B:B, MachineCategory!A:A, "", 0, 1)
</f>
        <v>4df94c25-b269-45f7-89d1-c581919f2db9</v>
      </c>
      <c r="H1884" s="6"/>
    </row>
    <row r="1885">
      <c r="A1885" s="73" t="s">
        <v>600</v>
      </c>
      <c r="B1885" s="73">
        <v>8133.0</v>
      </c>
      <c r="C1885" s="73">
        <v>8139.0</v>
      </c>
      <c r="D1885" s="73">
        <v>7.0</v>
      </c>
      <c r="E1885" s="73"/>
      <c r="F1885" s="74" t="str">
        <f t="array" ref="F1885">XLOOKUP(B1885, MachineCategory!B:B, MachineCategory!A:A, "", 0, 1)
</f>
        <v>acf49a83-7c76-4577-a2b6-18cdafd7291e</v>
      </c>
      <c r="G1885" s="74" t="str">
        <f t="array" ref="G1885">XLOOKUP(C1885, MachineCategory!B:B, MachineCategory!A:A, "", 0, 1)
</f>
        <v>ad4439bb-ad1e-4b8e-9331-4d4b84295fbd</v>
      </c>
      <c r="H1885" s="6"/>
    </row>
    <row r="1886">
      <c r="A1886" s="73" t="s">
        <v>600</v>
      </c>
      <c r="B1886" s="73">
        <v>8133.0</v>
      </c>
      <c r="C1886" s="73">
        <v>8140.0</v>
      </c>
      <c r="D1886" s="73">
        <v>8.0</v>
      </c>
      <c r="E1886" s="73"/>
      <c r="F1886" s="74" t="str">
        <f t="array" ref="F1886">XLOOKUP(B1886, MachineCategory!B:B, MachineCategory!A:A, "", 0, 1)
</f>
        <v>acf49a83-7c76-4577-a2b6-18cdafd7291e</v>
      </c>
      <c r="G1886" s="74" t="str">
        <f t="array" ref="G1886">XLOOKUP(C1886, MachineCategory!B:B, MachineCategory!A:A, "", 0, 1)
</f>
        <v>1812edc2-2c5c-4489-b185-9fe85dba1c6a</v>
      </c>
      <c r="H1886" s="6"/>
    </row>
    <row r="1887">
      <c r="A1887" s="73" t="s">
        <v>600</v>
      </c>
      <c r="B1887" s="73">
        <v>8133.0</v>
      </c>
      <c r="C1887" s="73">
        <v>8129.0</v>
      </c>
      <c r="D1887" s="73">
        <v>9.0</v>
      </c>
      <c r="E1887" s="73"/>
      <c r="F1887" s="74" t="str">
        <f t="array" ref="F1887">XLOOKUP(B1887, MachineCategory!B:B, MachineCategory!A:A, "", 0, 1)
</f>
        <v>acf49a83-7c76-4577-a2b6-18cdafd7291e</v>
      </c>
      <c r="G1887" s="74" t="str">
        <f t="array" ref="G1887">XLOOKUP(C1887, MachineCategory!B:B, MachineCategory!A:A, "", 0, 1)
</f>
        <v>04ec9f58-1e85-4435-bc2a-d935a860cf32</v>
      </c>
      <c r="H1887" s="6"/>
    </row>
    <row r="1888">
      <c r="A1888" s="73" t="s">
        <v>600</v>
      </c>
      <c r="B1888" s="73">
        <v>8133.0</v>
      </c>
      <c r="C1888" s="73">
        <v>8131.0</v>
      </c>
      <c r="D1888" s="73">
        <v>10.0</v>
      </c>
      <c r="E1888" s="73"/>
      <c r="F1888" s="74" t="str">
        <f t="array" ref="F1888">XLOOKUP(B1888, MachineCategory!B:B, MachineCategory!A:A, "", 0, 1)
</f>
        <v>acf49a83-7c76-4577-a2b6-18cdafd7291e</v>
      </c>
      <c r="G1888" s="74" t="str">
        <f t="array" ref="G1888">XLOOKUP(C1888, MachineCategory!B:B, MachineCategory!A:A, "", 0, 1)
</f>
        <v>ecaa807a-6da2-48c5-abaa-37e49b849d87</v>
      </c>
      <c r="H1888" s="6"/>
    </row>
    <row r="1889">
      <c r="A1889" s="73" t="s">
        <v>600</v>
      </c>
      <c r="B1889" s="73">
        <v>8133.0</v>
      </c>
      <c r="C1889" s="73">
        <v>8130.0</v>
      </c>
      <c r="D1889" s="73">
        <v>11.0</v>
      </c>
      <c r="E1889" s="73"/>
      <c r="F1889" s="74" t="str">
        <f t="array" ref="F1889">XLOOKUP(B1889, MachineCategory!B:B, MachineCategory!A:A, "", 0, 1)
</f>
        <v>acf49a83-7c76-4577-a2b6-18cdafd7291e</v>
      </c>
      <c r="G1889" s="74" t="str">
        <f t="array" ref="G1889">XLOOKUP(C1889, MachineCategory!B:B, MachineCategory!A:A, "", 0, 1)
</f>
        <v>133e579b-1ad4-4de4-9bcb-9682d9529c0e</v>
      </c>
      <c r="H1889" s="6"/>
    </row>
    <row r="1890">
      <c r="A1890" s="73" t="s">
        <v>600</v>
      </c>
      <c r="B1890" s="73">
        <v>8133.0</v>
      </c>
      <c r="C1890" s="73">
        <v>8125.0</v>
      </c>
      <c r="D1890" s="73">
        <v>12.0</v>
      </c>
      <c r="E1890" s="73"/>
      <c r="F1890" s="74" t="str">
        <f t="array" ref="F1890">XLOOKUP(B1890, MachineCategory!B:B, MachineCategory!A:A, "", 0, 1)
</f>
        <v>acf49a83-7c76-4577-a2b6-18cdafd7291e</v>
      </c>
      <c r="G1890" s="74" t="str">
        <f t="array" ref="G1890">XLOOKUP(C1890, MachineCategory!B:B, MachineCategory!A:A, "", 0, 1)
</f>
        <v>75da7083-e514-4135-aec2-49595943c0b9</v>
      </c>
      <c r="H1890" s="6"/>
    </row>
    <row r="1891">
      <c r="A1891" s="73" t="s">
        <v>600</v>
      </c>
      <c r="B1891" s="73">
        <v>8133.0</v>
      </c>
      <c r="C1891" s="73">
        <v>8124.0</v>
      </c>
      <c r="D1891" s="73">
        <v>13.0</v>
      </c>
      <c r="E1891" s="73"/>
      <c r="F1891" s="74" t="str">
        <f t="array" ref="F1891">XLOOKUP(B1891, MachineCategory!B:B, MachineCategory!A:A, "", 0, 1)
</f>
        <v>acf49a83-7c76-4577-a2b6-18cdafd7291e</v>
      </c>
      <c r="G1891" s="74" t="str">
        <f t="array" ref="G1891">XLOOKUP(C1891, MachineCategory!B:B, MachineCategory!A:A, "", 0, 1)
</f>
        <v>a79703ca-8e39-4170-be14-7057cf692cbc</v>
      </c>
      <c r="H1891" s="6"/>
    </row>
    <row r="1892">
      <c r="A1892" s="73" t="s">
        <v>600</v>
      </c>
      <c r="B1892" s="73">
        <v>8133.0</v>
      </c>
      <c r="C1892" s="73">
        <v>8135.0</v>
      </c>
      <c r="D1892" s="73">
        <v>14.0</v>
      </c>
      <c r="E1892" s="73"/>
      <c r="F1892" s="74" t="str">
        <f t="array" ref="F1892">XLOOKUP(B1892, MachineCategory!B:B, MachineCategory!A:A, "", 0, 1)
</f>
        <v>acf49a83-7c76-4577-a2b6-18cdafd7291e</v>
      </c>
      <c r="G1892" s="74" t="str">
        <f t="array" ref="G1892">XLOOKUP(C1892, MachineCategory!B:B, MachineCategory!A:A, "", 0, 1)
</f>
        <v>2013c109-9f88-49bb-a54b-7aa955d6537f</v>
      </c>
      <c r="H1892" s="6"/>
    </row>
    <row r="1893">
      <c r="A1893" s="73" t="s">
        <v>600</v>
      </c>
      <c r="B1893" s="73">
        <v>8133.0</v>
      </c>
      <c r="C1893" s="73">
        <v>8137.0</v>
      </c>
      <c r="D1893" s="73">
        <v>15.0</v>
      </c>
      <c r="E1893" s="73"/>
      <c r="F1893" s="74" t="str">
        <f t="array" ref="F1893">XLOOKUP(B1893, MachineCategory!B:B, MachineCategory!A:A, "", 0, 1)
</f>
        <v>acf49a83-7c76-4577-a2b6-18cdafd7291e</v>
      </c>
      <c r="G1893" s="74" t="str">
        <f t="array" ref="G1893">XLOOKUP(C1893, MachineCategory!B:B, MachineCategory!A:A, "", 0, 1)
</f>
        <v>9ad9d415-1201-4d9d-b34a-3bf5e192fe37</v>
      </c>
      <c r="H1893" s="6"/>
    </row>
    <row r="1894">
      <c r="A1894" s="73" t="s">
        <v>600</v>
      </c>
      <c r="B1894" s="73">
        <v>8133.0</v>
      </c>
      <c r="C1894" s="73">
        <v>8136.0</v>
      </c>
      <c r="D1894" s="73">
        <v>16.0</v>
      </c>
      <c r="E1894" s="73"/>
      <c r="F1894" s="74" t="str">
        <f t="array" ref="F1894">XLOOKUP(B1894, MachineCategory!B:B, MachineCategory!A:A, "", 0, 1)
</f>
        <v>acf49a83-7c76-4577-a2b6-18cdafd7291e</v>
      </c>
      <c r="G1894" s="74" t="str">
        <f t="array" ref="G1894">XLOOKUP(C1894, MachineCategory!B:B, MachineCategory!A:A, "", 0, 1)
</f>
        <v>a902cb9a-de5c-4c29-b46f-a1f84b844d43</v>
      </c>
      <c r="H1894" s="6"/>
    </row>
    <row r="1895">
      <c r="A1895" s="73" t="s">
        <v>600</v>
      </c>
      <c r="B1895" s="73">
        <v>8133.0</v>
      </c>
      <c r="C1895" s="73">
        <v>8141.0</v>
      </c>
      <c r="D1895" s="73">
        <v>17.0</v>
      </c>
      <c r="E1895" s="73"/>
      <c r="F1895" s="74" t="str">
        <f t="array" ref="F1895">XLOOKUP(B1895, MachineCategory!B:B, MachineCategory!A:A, "", 0, 1)
</f>
        <v>acf49a83-7c76-4577-a2b6-18cdafd7291e</v>
      </c>
      <c r="G1895" s="74" t="str">
        <f t="array" ref="G1895">XLOOKUP(C1895, MachineCategory!B:B, MachineCategory!A:A, "", 0, 1)
</f>
        <v>7f156dad-2a83-4b3a-9b35-b8c7cf788c64</v>
      </c>
      <c r="H1895" s="6"/>
    </row>
    <row r="1896">
      <c r="A1896" s="73" t="s">
        <v>600</v>
      </c>
      <c r="B1896" s="73">
        <v>8133.0</v>
      </c>
      <c r="C1896" s="73">
        <v>8142.0</v>
      </c>
      <c r="D1896" s="73">
        <v>18.0</v>
      </c>
      <c r="E1896" s="73"/>
      <c r="F1896" s="74" t="str">
        <f t="array" ref="F1896">XLOOKUP(B1896, MachineCategory!B:B, MachineCategory!A:A, "", 0, 1)
</f>
        <v>acf49a83-7c76-4577-a2b6-18cdafd7291e</v>
      </c>
      <c r="G1896" s="74" t="str">
        <f t="array" ref="G1896">XLOOKUP(C1896, MachineCategory!B:B, MachineCategory!A:A, "", 0, 1)
</f>
        <v>73a2249c-24cf-4111-8ee2-573d97387f2c</v>
      </c>
      <c r="H1896" s="6"/>
    </row>
    <row r="1897">
      <c r="A1897" s="73" t="s">
        <v>600</v>
      </c>
      <c r="B1897" s="73">
        <v>8133.0</v>
      </c>
      <c r="C1897" s="73">
        <v>8143.0</v>
      </c>
      <c r="D1897" s="73">
        <v>19.0</v>
      </c>
      <c r="E1897" s="73"/>
      <c r="F1897" s="74" t="str">
        <f t="array" ref="F1897">XLOOKUP(B1897, MachineCategory!B:B, MachineCategory!A:A, "", 0, 1)
</f>
        <v>acf49a83-7c76-4577-a2b6-18cdafd7291e</v>
      </c>
      <c r="G1897" s="74" t="str">
        <f t="array" ref="G1897">XLOOKUP(C1897, MachineCategory!B:B, MachineCategory!A:A, "", 0, 1)
</f>
        <v>40f7d539-2e7f-4dbd-9a3f-05bb164f8067</v>
      </c>
      <c r="H1897" s="6"/>
    </row>
    <row r="1898">
      <c r="A1898" s="73" t="s">
        <v>600</v>
      </c>
      <c r="B1898" s="73">
        <v>8134.0</v>
      </c>
      <c r="C1898" s="73">
        <v>8135.0</v>
      </c>
      <c r="D1898" s="73">
        <v>1.0</v>
      </c>
      <c r="E1898" s="74" t="b">
        <v>1</v>
      </c>
      <c r="F1898" s="74" t="str">
        <f t="array" ref="F1898">XLOOKUP(B1898, MachineCategory!B:B, MachineCategory!A:A, "", 0, 1)
</f>
        <v>1595fde3-5e55-476a-9599-eb372ddcdc21</v>
      </c>
      <c r="G1898" s="74" t="str">
        <f t="array" ref="G1898">XLOOKUP(C1898, MachineCategory!B:B, MachineCategory!A:A, "", 0, 1)
</f>
        <v>2013c109-9f88-49bb-a54b-7aa955d6537f</v>
      </c>
      <c r="H1898" s="6"/>
    </row>
    <row r="1899">
      <c r="A1899" s="73" t="s">
        <v>600</v>
      </c>
      <c r="B1899" s="73">
        <v>8134.0</v>
      </c>
      <c r="C1899" s="73">
        <v>8133.0</v>
      </c>
      <c r="D1899" s="73">
        <v>2.0</v>
      </c>
      <c r="E1899" s="73"/>
      <c r="F1899" s="74" t="str">
        <f t="array" ref="F1899">XLOOKUP(B1899, MachineCategory!B:B, MachineCategory!A:A, "", 0, 1)
</f>
        <v>1595fde3-5e55-476a-9599-eb372ddcdc21</v>
      </c>
      <c r="G1899" s="74" t="str">
        <f t="array" ref="G1899">XLOOKUP(C1899, MachineCategory!B:B, MachineCategory!A:A, "", 0, 1)
</f>
        <v>acf49a83-7c76-4577-a2b6-18cdafd7291e</v>
      </c>
      <c r="H1899" s="6"/>
    </row>
    <row r="1900">
      <c r="A1900" s="73" t="s">
        <v>600</v>
      </c>
      <c r="B1900" s="73">
        <v>8134.0</v>
      </c>
      <c r="C1900" s="73">
        <v>8127.0</v>
      </c>
      <c r="D1900" s="73">
        <v>3.0</v>
      </c>
      <c r="E1900" s="73"/>
      <c r="F1900" s="74" t="str">
        <f t="array" ref="F1900">XLOOKUP(B1900, MachineCategory!B:B, MachineCategory!A:A, "", 0, 1)
</f>
        <v>1595fde3-5e55-476a-9599-eb372ddcdc21</v>
      </c>
      <c r="G1900" s="74" t="str">
        <f t="array" ref="G1900">XLOOKUP(C1900, MachineCategory!B:B, MachineCategory!A:A, "", 0, 1)
</f>
        <v>9131e791-30aa-4293-b558-67d544342c12</v>
      </c>
      <c r="H1900" s="6"/>
    </row>
    <row r="1901">
      <c r="A1901" s="73" t="s">
        <v>600</v>
      </c>
      <c r="B1901" s="73">
        <v>8134.0</v>
      </c>
      <c r="C1901" s="73">
        <v>8128.0</v>
      </c>
      <c r="D1901" s="73">
        <v>4.0</v>
      </c>
      <c r="E1901" s="73"/>
      <c r="F1901" s="74" t="str">
        <f t="array" ref="F1901">XLOOKUP(B1901, MachineCategory!B:B, MachineCategory!A:A, "", 0, 1)
</f>
        <v>1595fde3-5e55-476a-9599-eb372ddcdc21</v>
      </c>
      <c r="G1901" s="74" t="str">
        <f t="array" ref="G1901">XLOOKUP(C1901, MachineCategory!B:B, MachineCategory!A:A, "", 0, 1)
</f>
        <v>1c0b87d5-c90d-4cd3-b906-67ed8d416851</v>
      </c>
      <c r="H1901" s="6"/>
    </row>
    <row r="1902">
      <c r="A1902" s="73" t="s">
        <v>600</v>
      </c>
      <c r="B1902" s="73">
        <v>8134.0</v>
      </c>
      <c r="C1902" s="73">
        <v>8129.0</v>
      </c>
      <c r="D1902" s="73">
        <v>5.0</v>
      </c>
      <c r="E1902" s="73"/>
      <c r="F1902" s="74" t="str">
        <f t="array" ref="F1902">XLOOKUP(B1902, MachineCategory!B:B, MachineCategory!A:A, "", 0, 1)
</f>
        <v>1595fde3-5e55-476a-9599-eb372ddcdc21</v>
      </c>
      <c r="G1902" s="74" t="str">
        <f t="array" ref="G1902">XLOOKUP(C1902, MachineCategory!B:B, MachineCategory!A:A, "", 0, 1)
</f>
        <v>04ec9f58-1e85-4435-bc2a-d935a860cf32</v>
      </c>
      <c r="H1902" s="6"/>
    </row>
    <row r="1903">
      <c r="A1903" s="73" t="s">
        <v>600</v>
      </c>
      <c r="B1903" s="73">
        <v>8134.0</v>
      </c>
      <c r="C1903" s="73">
        <v>8141.0</v>
      </c>
      <c r="D1903" s="73">
        <v>6.0</v>
      </c>
      <c r="E1903" s="73"/>
      <c r="F1903" s="74" t="str">
        <f t="array" ref="F1903">XLOOKUP(B1903, MachineCategory!B:B, MachineCategory!A:A, "", 0, 1)
</f>
        <v>1595fde3-5e55-476a-9599-eb372ddcdc21</v>
      </c>
      <c r="G1903" s="74" t="str">
        <f t="array" ref="G1903">XLOOKUP(C1903, MachineCategory!B:B, MachineCategory!A:A, "", 0, 1)
</f>
        <v>7f156dad-2a83-4b3a-9b35-b8c7cf788c64</v>
      </c>
      <c r="H1903" s="6"/>
    </row>
    <row r="1904">
      <c r="A1904" s="73" t="s">
        <v>600</v>
      </c>
      <c r="B1904" s="73">
        <v>8134.0</v>
      </c>
      <c r="C1904" s="73">
        <v>8140.0</v>
      </c>
      <c r="D1904" s="73">
        <v>7.0</v>
      </c>
      <c r="E1904" s="73"/>
      <c r="F1904" s="74" t="str">
        <f t="array" ref="F1904">XLOOKUP(B1904, MachineCategory!B:B, MachineCategory!A:A, "", 0, 1)
</f>
        <v>1595fde3-5e55-476a-9599-eb372ddcdc21</v>
      </c>
      <c r="G1904" s="74" t="str">
        <f t="array" ref="G1904">XLOOKUP(C1904, MachineCategory!B:B, MachineCategory!A:A, "", 0, 1)
</f>
        <v>1812edc2-2c5c-4489-b185-9fe85dba1c6a</v>
      </c>
      <c r="H1904" s="6"/>
    </row>
    <row r="1905">
      <c r="A1905" s="73" t="s">
        <v>600</v>
      </c>
      <c r="B1905" s="73">
        <v>8134.0</v>
      </c>
      <c r="C1905" s="73">
        <v>8139.0</v>
      </c>
      <c r="D1905" s="73">
        <v>8.0</v>
      </c>
      <c r="E1905" s="73"/>
      <c r="F1905" s="74" t="str">
        <f t="array" ref="F1905">XLOOKUP(B1905, MachineCategory!B:B, MachineCategory!A:A, "", 0, 1)
</f>
        <v>1595fde3-5e55-476a-9599-eb372ddcdc21</v>
      </c>
      <c r="G1905" s="74" t="str">
        <f t="array" ref="G1905">XLOOKUP(C1905, MachineCategory!B:B, MachineCategory!A:A, "", 0, 1)
</f>
        <v>ad4439bb-ad1e-4b8e-9331-4d4b84295fbd</v>
      </c>
      <c r="H1905" s="6"/>
    </row>
    <row r="1906">
      <c r="A1906" s="73" t="s">
        <v>600</v>
      </c>
      <c r="B1906" s="73">
        <v>8134.0</v>
      </c>
      <c r="C1906" s="73">
        <v>8132.0</v>
      </c>
      <c r="D1906" s="73">
        <v>9.0</v>
      </c>
      <c r="E1906" s="73"/>
      <c r="F1906" s="74" t="str">
        <f t="array" ref="F1906">XLOOKUP(B1906, MachineCategory!B:B, MachineCategory!A:A, "", 0, 1)
</f>
        <v>1595fde3-5e55-476a-9599-eb372ddcdc21</v>
      </c>
      <c r="G1906" s="74" t="str">
        <f t="array" ref="G1906">XLOOKUP(C1906, MachineCategory!B:B, MachineCategory!A:A, "", 0, 1)
</f>
        <v>83ed8ab4-5695-4031-b938-1ebde8650460</v>
      </c>
      <c r="H1906" s="6"/>
    </row>
    <row r="1907">
      <c r="A1907" s="73" t="s">
        <v>600</v>
      </c>
      <c r="B1907" s="73">
        <v>8134.0</v>
      </c>
      <c r="C1907" s="73">
        <v>8126.0</v>
      </c>
      <c r="D1907" s="73">
        <v>10.0</v>
      </c>
      <c r="E1907" s="73"/>
      <c r="F1907" s="74" t="str">
        <f t="array" ref="F1907">XLOOKUP(B1907, MachineCategory!B:B, MachineCategory!A:A, "", 0, 1)
</f>
        <v>1595fde3-5e55-476a-9599-eb372ddcdc21</v>
      </c>
      <c r="G1907" s="74" t="str">
        <f t="array" ref="G1907">XLOOKUP(C1907, MachineCategory!B:B, MachineCategory!A:A, "", 0, 1)
</f>
        <v>b1934f8d-99cf-48d2-91a8-d15669c293e0</v>
      </c>
      <c r="H1907" s="6"/>
    </row>
    <row r="1908">
      <c r="A1908" s="73" t="s">
        <v>600</v>
      </c>
      <c r="B1908" s="73">
        <v>8134.0</v>
      </c>
      <c r="C1908" s="73">
        <v>8131.0</v>
      </c>
      <c r="D1908" s="73">
        <v>11.0</v>
      </c>
      <c r="E1908" s="73"/>
      <c r="F1908" s="74" t="str">
        <f t="array" ref="F1908">XLOOKUP(B1908, MachineCategory!B:B, MachineCategory!A:A, "", 0, 1)
</f>
        <v>1595fde3-5e55-476a-9599-eb372ddcdc21</v>
      </c>
      <c r="G1908" s="74" t="str">
        <f t="array" ref="G1908">XLOOKUP(C1908, MachineCategory!B:B, MachineCategory!A:A, "", 0, 1)
</f>
        <v>ecaa807a-6da2-48c5-abaa-37e49b849d87</v>
      </c>
      <c r="H1908" s="6"/>
    </row>
    <row r="1909">
      <c r="A1909" s="73" t="s">
        <v>600</v>
      </c>
      <c r="B1909" s="73">
        <v>8134.0</v>
      </c>
      <c r="C1909" s="73">
        <v>8130.0</v>
      </c>
      <c r="D1909" s="73">
        <v>12.0</v>
      </c>
      <c r="E1909" s="73"/>
      <c r="F1909" s="74" t="str">
        <f t="array" ref="F1909">XLOOKUP(B1909, MachineCategory!B:B, MachineCategory!A:A, "", 0, 1)
</f>
        <v>1595fde3-5e55-476a-9599-eb372ddcdc21</v>
      </c>
      <c r="G1909" s="74" t="str">
        <f t="array" ref="G1909">XLOOKUP(C1909, MachineCategory!B:B, MachineCategory!A:A, "", 0, 1)
</f>
        <v>133e579b-1ad4-4de4-9bcb-9682d9529c0e</v>
      </c>
      <c r="H1909" s="6"/>
    </row>
    <row r="1910">
      <c r="A1910" s="73" t="s">
        <v>600</v>
      </c>
      <c r="B1910" s="73">
        <v>8134.0</v>
      </c>
      <c r="C1910" s="73">
        <v>8125.0</v>
      </c>
      <c r="D1910" s="73">
        <v>13.0</v>
      </c>
      <c r="E1910" s="73"/>
      <c r="F1910" s="74" t="str">
        <f t="array" ref="F1910">XLOOKUP(B1910, MachineCategory!B:B, MachineCategory!A:A, "", 0, 1)
</f>
        <v>1595fde3-5e55-476a-9599-eb372ddcdc21</v>
      </c>
      <c r="G1910" s="74" t="str">
        <f t="array" ref="G1910">XLOOKUP(C1910, MachineCategory!B:B, MachineCategory!A:A, "", 0, 1)
</f>
        <v>75da7083-e514-4135-aec2-49595943c0b9</v>
      </c>
      <c r="H1910" s="6"/>
    </row>
    <row r="1911">
      <c r="A1911" s="73" t="s">
        <v>600</v>
      </c>
      <c r="B1911" s="73">
        <v>8134.0</v>
      </c>
      <c r="C1911" s="73">
        <v>8124.0</v>
      </c>
      <c r="D1911" s="73">
        <v>14.0</v>
      </c>
      <c r="E1911" s="73"/>
      <c r="F1911" s="74" t="str">
        <f t="array" ref="F1911">XLOOKUP(B1911, MachineCategory!B:B, MachineCategory!A:A, "", 0, 1)
</f>
        <v>1595fde3-5e55-476a-9599-eb372ddcdc21</v>
      </c>
      <c r="G1911" s="74" t="str">
        <f t="array" ref="G1911">XLOOKUP(C1911, MachineCategory!B:B, MachineCategory!A:A, "", 0, 1)
</f>
        <v>a79703ca-8e39-4170-be14-7057cf692cbc</v>
      </c>
      <c r="H1911" s="6"/>
    </row>
    <row r="1912">
      <c r="A1912" s="73" t="s">
        <v>600</v>
      </c>
      <c r="B1912" s="73">
        <v>8134.0</v>
      </c>
      <c r="C1912" s="73">
        <v>8138.0</v>
      </c>
      <c r="D1912" s="73">
        <v>15.0</v>
      </c>
      <c r="E1912" s="73"/>
      <c r="F1912" s="74" t="str">
        <f t="array" ref="F1912">XLOOKUP(B1912, MachineCategory!B:B, MachineCategory!A:A, "", 0, 1)
</f>
        <v>1595fde3-5e55-476a-9599-eb372ddcdc21</v>
      </c>
      <c r="G1912" s="74" t="str">
        <f t="array" ref="G1912">XLOOKUP(C1912, MachineCategory!B:B, MachineCategory!A:A, "", 0, 1)
</f>
        <v>4df94c25-b269-45f7-89d1-c581919f2db9</v>
      </c>
      <c r="H1912" s="6"/>
    </row>
    <row r="1913">
      <c r="A1913" s="73" t="s">
        <v>600</v>
      </c>
      <c r="B1913" s="73">
        <v>8134.0</v>
      </c>
      <c r="C1913" s="73">
        <v>8137.0</v>
      </c>
      <c r="D1913" s="73">
        <v>16.0</v>
      </c>
      <c r="E1913" s="73"/>
      <c r="F1913" s="74" t="str">
        <f t="array" ref="F1913">XLOOKUP(B1913, MachineCategory!B:B, MachineCategory!A:A, "", 0, 1)
</f>
        <v>1595fde3-5e55-476a-9599-eb372ddcdc21</v>
      </c>
      <c r="G1913" s="74" t="str">
        <f t="array" ref="G1913">XLOOKUP(C1913, MachineCategory!B:B, MachineCategory!A:A, "", 0, 1)
</f>
        <v>9ad9d415-1201-4d9d-b34a-3bf5e192fe37</v>
      </c>
      <c r="H1913" s="6"/>
    </row>
    <row r="1914">
      <c r="A1914" s="73" t="s">
        <v>600</v>
      </c>
      <c r="B1914" s="73">
        <v>8134.0</v>
      </c>
      <c r="C1914" s="73">
        <v>8136.0</v>
      </c>
      <c r="D1914" s="73">
        <v>17.0</v>
      </c>
      <c r="E1914" s="73"/>
      <c r="F1914" s="74" t="str">
        <f t="array" ref="F1914">XLOOKUP(B1914, MachineCategory!B:B, MachineCategory!A:A, "", 0, 1)
</f>
        <v>1595fde3-5e55-476a-9599-eb372ddcdc21</v>
      </c>
      <c r="G1914" s="74" t="str">
        <f t="array" ref="G1914">XLOOKUP(C1914, MachineCategory!B:B, MachineCategory!A:A, "", 0, 1)
</f>
        <v>a902cb9a-de5c-4c29-b46f-a1f84b844d43</v>
      </c>
      <c r="H1914" s="6"/>
    </row>
    <row r="1915">
      <c r="A1915" s="73" t="s">
        <v>600</v>
      </c>
      <c r="B1915" s="73">
        <v>8134.0</v>
      </c>
      <c r="C1915" s="73">
        <v>8142.0</v>
      </c>
      <c r="D1915" s="73">
        <v>18.0</v>
      </c>
      <c r="E1915" s="73"/>
      <c r="F1915" s="74" t="str">
        <f t="array" ref="F1915">XLOOKUP(B1915, MachineCategory!B:B, MachineCategory!A:A, "", 0, 1)
</f>
        <v>1595fde3-5e55-476a-9599-eb372ddcdc21</v>
      </c>
      <c r="G1915" s="74" t="str">
        <f t="array" ref="G1915">XLOOKUP(C1915, MachineCategory!B:B, MachineCategory!A:A, "", 0, 1)
</f>
        <v>73a2249c-24cf-4111-8ee2-573d97387f2c</v>
      </c>
      <c r="H1915" s="6"/>
    </row>
    <row r="1916">
      <c r="A1916" s="73" t="s">
        <v>600</v>
      </c>
      <c r="B1916" s="73">
        <v>8134.0</v>
      </c>
      <c r="C1916" s="73">
        <v>8143.0</v>
      </c>
      <c r="D1916" s="73">
        <v>19.0</v>
      </c>
      <c r="E1916" s="73"/>
      <c r="F1916" s="74" t="str">
        <f t="array" ref="F1916">XLOOKUP(B1916, MachineCategory!B:B, MachineCategory!A:A, "", 0, 1)
</f>
        <v>1595fde3-5e55-476a-9599-eb372ddcdc21</v>
      </c>
      <c r="G1916" s="74" t="str">
        <f t="array" ref="G1916">XLOOKUP(C1916, MachineCategory!B:B, MachineCategory!A:A, "", 0, 1)
</f>
        <v>40f7d539-2e7f-4dbd-9a3f-05bb164f8067</v>
      </c>
      <c r="H1916" s="6"/>
    </row>
    <row r="1917">
      <c r="A1917" s="73" t="s">
        <v>600</v>
      </c>
      <c r="B1917" s="73">
        <v>8135.0</v>
      </c>
      <c r="C1917" s="73">
        <v>8134.0</v>
      </c>
      <c r="D1917" s="73">
        <v>1.0</v>
      </c>
      <c r="E1917" s="74" t="b">
        <v>1</v>
      </c>
      <c r="F1917" s="74" t="str">
        <f t="array" ref="F1917">XLOOKUP(B1917, MachineCategory!B:B, MachineCategory!A:A, "", 0, 1)
</f>
        <v>2013c109-9f88-49bb-a54b-7aa955d6537f</v>
      </c>
      <c r="G1917" s="74" t="str">
        <f t="array" ref="G1917">XLOOKUP(C1917, MachineCategory!B:B, MachineCategory!A:A, "", 0, 1)
</f>
        <v>1595fde3-5e55-476a-9599-eb372ddcdc21</v>
      </c>
      <c r="H1917" s="6"/>
    </row>
    <row r="1918">
      <c r="A1918" s="73" t="s">
        <v>600</v>
      </c>
      <c r="B1918" s="73">
        <v>8135.0</v>
      </c>
      <c r="C1918" s="73">
        <v>8129.0</v>
      </c>
      <c r="D1918" s="73">
        <v>2.0</v>
      </c>
      <c r="E1918" s="73"/>
      <c r="F1918" s="74" t="str">
        <f t="array" ref="F1918">XLOOKUP(B1918, MachineCategory!B:B, MachineCategory!A:A, "", 0, 1)
</f>
        <v>2013c109-9f88-49bb-a54b-7aa955d6537f</v>
      </c>
      <c r="G1918" s="74" t="str">
        <f t="array" ref="G1918">XLOOKUP(C1918, MachineCategory!B:B, MachineCategory!A:A, "", 0, 1)
</f>
        <v>04ec9f58-1e85-4435-bc2a-d935a860cf32</v>
      </c>
      <c r="H1918" s="6"/>
    </row>
    <row r="1919">
      <c r="A1919" s="73" t="s">
        <v>600</v>
      </c>
      <c r="B1919" s="73">
        <v>8135.0</v>
      </c>
      <c r="C1919" s="73">
        <v>8128.0</v>
      </c>
      <c r="D1919" s="73">
        <v>3.0</v>
      </c>
      <c r="E1919" s="73"/>
      <c r="F1919" s="74" t="str">
        <f t="array" ref="F1919">XLOOKUP(B1919, MachineCategory!B:B, MachineCategory!A:A, "", 0, 1)
</f>
        <v>2013c109-9f88-49bb-a54b-7aa955d6537f</v>
      </c>
      <c r="G1919" s="74" t="str">
        <f t="array" ref="G1919">XLOOKUP(C1919, MachineCategory!B:B, MachineCategory!A:A, "", 0, 1)
</f>
        <v>1c0b87d5-c90d-4cd3-b906-67ed8d416851</v>
      </c>
      <c r="H1919" s="6"/>
    </row>
    <row r="1920">
      <c r="A1920" s="73" t="s">
        <v>600</v>
      </c>
      <c r="B1920" s="73">
        <v>8135.0</v>
      </c>
      <c r="C1920" s="73">
        <v>8140.0</v>
      </c>
      <c r="D1920" s="73">
        <v>4.0</v>
      </c>
      <c r="E1920" s="73"/>
      <c r="F1920" s="74" t="str">
        <f t="array" ref="F1920">XLOOKUP(B1920, MachineCategory!B:B, MachineCategory!A:A, "", 0, 1)
</f>
        <v>2013c109-9f88-49bb-a54b-7aa955d6537f</v>
      </c>
      <c r="G1920" s="74" t="str">
        <f t="array" ref="G1920">XLOOKUP(C1920, MachineCategory!B:B, MachineCategory!A:A, "", 0, 1)
</f>
        <v>1812edc2-2c5c-4489-b185-9fe85dba1c6a</v>
      </c>
      <c r="H1920" s="6"/>
    </row>
    <row r="1921">
      <c r="A1921" s="73" t="s">
        <v>600</v>
      </c>
      <c r="B1921" s="73">
        <v>8135.0</v>
      </c>
      <c r="C1921" s="73">
        <v>8141.0</v>
      </c>
      <c r="D1921" s="73">
        <v>5.0</v>
      </c>
      <c r="E1921" s="73"/>
      <c r="F1921" s="74" t="str">
        <f t="array" ref="F1921">XLOOKUP(B1921, MachineCategory!B:B, MachineCategory!A:A, "", 0, 1)
</f>
        <v>2013c109-9f88-49bb-a54b-7aa955d6537f</v>
      </c>
      <c r="G1921" s="74" t="str">
        <f t="array" ref="G1921">XLOOKUP(C1921, MachineCategory!B:B, MachineCategory!A:A, "", 0, 1)
</f>
        <v>7f156dad-2a83-4b3a-9b35-b8c7cf788c64</v>
      </c>
      <c r="H1921" s="6"/>
    </row>
    <row r="1922">
      <c r="A1922" s="73" t="s">
        <v>600</v>
      </c>
      <c r="B1922" s="73">
        <v>8135.0</v>
      </c>
      <c r="C1922" s="73">
        <v>8133.0</v>
      </c>
      <c r="D1922" s="73">
        <v>6.0</v>
      </c>
      <c r="E1922" s="73"/>
      <c r="F1922" s="74" t="str">
        <f t="array" ref="F1922">XLOOKUP(B1922, MachineCategory!B:B, MachineCategory!A:A, "", 0, 1)
</f>
        <v>2013c109-9f88-49bb-a54b-7aa955d6537f</v>
      </c>
      <c r="G1922" s="74" t="str">
        <f t="array" ref="G1922">XLOOKUP(C1922, MachineCategory!B:B, MachineCategory!A:A, "", 0, 1)
</f>
        <v>acf49a83-7c76-4577-a2b6-18cdafd7291e</v>
      </c>
      <c r="H1922" s="6"/>
    </row>
    <row r="1923">
      <c r="A1923" s="73" t="s">
        <v>600</v>
      </c>
      <c r="B1923" s="73">
        <v>8135.0</v>
      </c>
      <c r="C1923" s="73">
        <v>8132.0</v>
      </c>
      <c r="D1923" s="73">
        <v>7.0</v>
      </c>
      <c r="E1923" s="73"/>
      <c r="F1923" s="74" t="str">
        <f t="array" ref="F1923">XLOOKUP(B1923, MachineCategory!B:B, MachineCategory!A:A, "", 0, 1)
</f>
        <v>2013c109-9f88-49bb-a54b-7aa955d6537f</v>
      </c>
      <c r="G1923" s="74" t="str">
        <f t="array" ref="G1923">XLOOKUP(C1923, MachineCategory!B:B, MachineCategory!A:A, "", 0, 1)
</f>
        <v>83ed8ab4-5695-4031-b938-1ebde8650460</v>
      </c>
      <c r="H1923" s="6"/>
    </row>
    <row r="1924">
      <c r="A1924" s="73" t="s">
        <v>600</v>
      </c>
      <c r="B1924" s="73">
        <v>8135.0</v>
      </c>
      <c r="C1924" s="73">
        <v>8127.0</v>
      </c>
      <c r="D1924" s="73">
        <v>8.0</v>
      </c>
      <c r="E1924" s="73"/>
      <c r="F1924" s="74" t="str">
        <f t="array" ref="F1924">XLOOKUP(B1924, MachineCategory!B:B, MachineCategory!A:A, "", 0, 1)
</f>
        <v>2013c109-9f88-49bb-a54b-7aa955d6537f</v>
      </c>
      <c r="G1924" s="74" t="str">
        <f t="array" ref="G1924">XLOOKUP(C1924, MachineCategory!B:B, MachineCategory!A:A, "", 0, 1)
</f>
        <v>9131e791-30aa-4293-b558-67d544342c12</v>
      </c>
      <c r="H1924" s="6"/>
    </row>
    <row r="1925">
      <c r="A1925" s="73" t="s">
        <v>600</v>
      </c>
      <c r="B1925" s="73">
        <v>8135.0</v>
      </c>
      <c r="C1925" s="73">
        <v>8126.0</v>
      </c>
      <c r="D1925" s="73">
        <v>9.0</v>
      </c>
      <c r="E1925" s="73"/>
      <c r="F1925" s="74" t="str">
        <f t="array" ref="F1925">XLOOKUP(B1925, MachineCategory!B:B, MachineCategory!A:A, "", 0, 1)
</f>
        <v>2013c109-9f88-49bb-a54b-7aa955d6537f</v>
      </c>
      <c r="G1925" s="74" t="str">
        <f t="array" ref="G1925">XLOOKUP(C1925, MachineCategory!B:B, MachineCategory!A:A, "", 0, 1)
</f>
        <v>b1934f8d-99cf-48d2-91a8-d15669c293e0</v>
      </c>
      <c r="H1925" s="6"/>
    </row>
    <row r="1926">
      <c r="A1926" s="73" t="s">
        <v>600</v>
      </c>
      <c r="B1926" s="73">
        <v>8135.0</v>
      </c>
      <c r="C1926" s="73">
        <v>8131.0</v>
      </c>
      <c r="D1926" s="73">
        <v>10.0</v>
      </c>
      <c r="E1926" s="73"/>
      <c r="F1926" s="74" t="str">
        <f t="array" ref="F1926">XLOOKUP(B1926, MachineCategory!B:B, MachineCategory!A:A, "", 0, 1)
</f>
        <v>2013c109-9f88-49bb-a54b-7aa955d6537f</v>
      </c>
      <c r="G1926" s="74" t="str">
        <f t="array" ref="G1926">XLOOKUP(C1926, MachineCategory!B:B, MachineCategory!A:A, "", 0, 1)
</f>
        <v>ecaa807a-6da2-48c5-abaa-37e49b849d87</v>
      </c>
      <c r="H1926" s="6"/>
    </row>
    <row r="1927">
      <c r="A1927" s="73" t="s">
        <v>600</v>
      </c>
      <c r="B1927" s="73">
        <v>8135.0</v>
      </c>
      <c r="C1927" s="73">
        <v>8130.0</v>
      </c>
      <c r="D1927" s="73">
        <v>11.0</v>
      </c>
      <c r="E1927" s="73"/>
      <c r="F1927" s="74" t="str">
        <f t="array" ref="F1927">XLOOKUP(B1927, MachineCategory!B:B, MachineCategory!A:A, "", 0, 1)
</f>
        <v>2013c109-9f88-49bb-a54b-7aa955d6537f</v>
      </c>
      <c r="G1927" s="74" t="str">
        <f t="array" ref="G1927">XLOOKUP(C1927, MachineCategory!B:B, MachineCategory!A:A, "", 0, 1)
</f>
        <v>133e579b-1ad4-4de4-9bcb-9682d9529c0e</v>
      </c>
      <c r="H1927" s="6"/>
    </row>
    <row r="1928">
      <c r="A1928" s="73" t="s">
        <v>600</v>
      </c>
      <c r="B1928" s="73">
        <v>8135.0</v>
      </c>
      <c r="C1928" s="73">
        <v>8125.0</v>
      </c>
      <c r="D1928" s="73">
        <v>12.0</v>
      </c>
      <c r="E1928" s="73"/>
      <c r="F1928" s="74" t="str">
        <f t="array" ref="F1928">XLOOKUP(B1928, MachineCategory!B:B, MachineCategory!A:A, "", 0, 1)
</f>
        <v>2013c109-9f88-49bb-a54b-7aa955d6537f</v>
      </c>
      <c r="G1928" s="74" t="str">
        <f t="array" ref="G1928">XLOOKUP(C1928, MachineCategory!B:B, MachineCategory!A:A, "", 0, 1)
</f>
        <v>75da7083-e514-4135-aec2-49595943c0b9</v>
      </c>
      <c r="H1928" s="6"/>
    </row>
    <row r="1929">
      <c r="A1929" s="73" t="s">
        <v>600</v>
      </c>
      <c r="B1929" s="73">
        <v>8135.0</v>
      </c>
      <c r="C1929" s="73">
        <v>8124.0</v>
      </c>
      <c r="D1929" s="73">
        <v>13.0</v>
      </c>
      <c r="E1929" s="73"/>
      <c r="F1929" s="74" t="str">
        <f t="array" ref="F1929">XLOOKUP(B1929, MachineCategory!B:B, MachineCategory!A:A, "", 0, 1)
</f>
        <v>2013c109-9f88-49bb-a54b-7aa955d6537f</v>
      </c>
      <c r="G1929" s="74" t="str">
        <f t="array" ref="G1929">XLOOKUP(C1929, MachineCategory!B:B, MachineCategory!A:A, "", 0, 1)
</f>
        <v>a79703ca-8e39-4170-be14-7057cf692cbc</v>
      </c>
      <c r="H1929" s="6"/>
    </row>
    <row r="1930">
      <c r="A1930" s="73" t="s">
        <v>600</v>
      </c>
      <c r="B1930" s="73">
        <v>8135.0</v>
      </c>
      <c r="C1930" s="73">
        <v>8139.0</v>
      </c>
      <c r="D1930" s="73">
        <v>14.0</v>
      </c>
      <c r="E1930" s="73"/>
      <c r="F1930" s="74" t="str">
        <f t="array" ref="F1930">XLOOKUP(B1930, MachineCategory!B:B, MachineCategory!A:A, "", 0, 1)
</f>
        <v>2013c109-9f88-49bb-a54b-7aa955d6537f</v>
      </c>
      <c r="G1930" s="74" t="str">
        <f t="array" ref="G1930">XLOOKUP(C1930, MachineCategory!B:B, MachineCategory!A:A, "", 0, 1)
</f>
        <v>ad4439bb-ad1e-4b8e-9331-4d4b84295fbd</v>
      </c>
      <c r="H1930" s="6"/>
    </row>
    <row r="1931">
      <c r="A1931" s="73" t="s">
        <v>600</v>
      </c>
      <c r="B1931" s="73">
        <v>8135.0</v>
      </c>
      <c r="C1931" s="73">
        <v>8138.0</v>
      </c>
      <c r="D1931" s="73">
        <v>15.0</v>
      </c>
      <c r="E1931" s="73"/>
      <c r="F1931" s="74" t="str">
        <f t="array" ref="F1931">XLOOKUP(B1931, MachineCategory!B:B, MachineCategory!A:A, "", 0, 1)
</f>
        <v>2013c109-9f88-49bb-a54b-7aa955d6537f</v>
      </c>
      <c r="G1931" s="74" t="str">
        <f t="array" ref="G1931">XLOOKUP(C1931, MachineCategory!B:B, MachineCategory!A:A, "", 0, 1)
</f>
        <v>4df94c25-b269-45f7-89d1-c581919f2db9</v>
      </c>
      <c r="H1931" s="6"/>
    </row>
    <row r="1932">
      <c r="A1932" s="73" t="s">
        <v>600</v>
      </c>
      <c r="B1932" s="73">
        <v>8135.0</v>
      </c>
      <c r="C1932" s="73">
        <v>8137.0</v>
      </c>
      <c r="D1932" s="73">
        <v>16.0</v>
      </c>
      <c r="E1932" s="73"/>
      <c r="F1932" s="74" t="str">
        <f t="array" ref="F1932">XLOOKUP(B1932, MachineCategory!B:B, MachineCategory!A:A, "", 0, 1)
</f>
        <v>2013c109-9f88-49bb-a54b-7aa955d6537f</v>
      </c>
      <c r="G1932" s="74" t="str">
        <f t="array" ref="G1932">XLOOKUP(C1932, MachineCategory!B:B, MachineCategory!A:A, "", 0, 1)
</f>
        <v>9ad9d415-1201-4d9d-b34a-3bf5e192fe37</v>
      </c>
      <c r="H1932" s="6"/>
    </row>
    <row r="1933">
      <c r="A1933" s="73" t="s">
        <v>600</v>
      </c>
      <c r="B1933" s="73">
        <v>8135.0</v>
      </c>
      <c r="C1933" s="73">
        <v>8136.0</v>
      </c>
      <c r="D1933" s="73">
        <v>17.0</v>
      </c>
      <c r="E1933" s="73"/>
      <c r="F1933" s="74" t="str">
        <f t="array" ref="F1933">XLOOKUP(B1933, MachineCategory!B:B, MachineCategory!A:A, "", 0, 1)
</f>
        <v>2013c109-9f88-49bb-a54b-7aa955d6537f</v>
      </c>
      <c r="G1933" s="74" t="str">
        <f t="array" ref="G1933">XLOOKUP(C1933, MachineCategory!B:B, MachineCategory!A:A, "", 0, 1)
</f>
        <v>a902cb9a-de5c-4c29-b46f-a1f84b844d43</v>
      </c>
      <c r="H1933" s="6"/>
    </row>
    <row r="1934">
      <c r="A1934" s="73" t="s">
        <v>600</v>
      </c>
      <c r="B1934" s="73">
        <v>8135.0</v>
      </c>
      <c r="C1934" s="73">
        <v>8142.0</v>
      </c>
      <c r="D1934" s="73">
        <v>18.0</v>
      </c>
      <c r="E1934" s="73"/>
      <c r="F1934" s="74" t="str">
        <f t="array" ref="F1934">XLOOKUP(B1934, MachineCategory!B:B, MachineCategory!A:A, "", 0, 1)
</f>
        <v>2013c109-9f88-49bb-a54b-7aa955d6537f</v>
      </c>
      <c r="G1934" s="74" t="str">
        <f t="array" ref="G1934">XLOOKUP(C1934, MachineCategory!B:B, MachineCategory!A:A, "", 0, 1)
</f>
        <v>73a2249c-24cf-4111-8ee2-573d97387f2c</v>
      </c>
      <c r="H1934" s="6"/>
    </row>
    <row r="1935">
      <c r="A1935" s="73" t="s">
        <v>600</v>
      </c>
      <c r="B1935" s="73">
        <v>8135.0</v>
      </c>
      <c r="C1935" s="73">
        <v>8143.0</v>
      </c>
      <c r="D1935" s="73">
        <v>19.0</v>
      </c>
      <c r="E1935" s="73"/>
      <c r="F1935" s="74" t="str">
        <f t="array" ref="F1935">XLOOKUP(B1935, MachineCategory!B:B, MachineCategory!A:A, "", 0, 1)
</f>
        <v>2013c109-9f88-49bb-a54b-7aa955d6537f</v>
      </c>
      <c r="G1935" s="74" t="str">
        <f t="array" ref="G1935">XLOOKUP(C1935, MachineCategory!B:B, MachineCategory!A:A, "", 0, 1)
</f>
        <v>40f7d539-2e7f-4dbd-9a3f-05bb164f8067</v>
      </c>
      <c r="H1935" s="6"/>
    </row>
    <row r="1936">
      <c r="A1936" s="73" t="s">
        <v>600</v>
      </c>
      <c r="B1936" s="73">
        <v>8136.0</v>
      </c>
      <c r="C1936" s="73">
        <v>8137.0</v>
      </c>
      <c r="D1936" s="73">
        <v>1.0</v>
      </c>
      <c r="E1936" s="74" t="b">
        <v>1</v>
      </c>
      <c r="F1936" s="74" t="str">
        <f t="array" ref="F1936">XLOOKUP(B1936, MachineCategory!B:B, MachineCategory!A:A, "", 0, 1)
</f>
        <v>a902cb9a-de5c-4c29-b46f-a1f84b844d43</v>
      </c>
      <c r="G1936" s="74" t="str">
        <f t="array" ref="G1936">XLOOKUP(C1936, MachineCategory!B:B, MachineCategory!A:A, "", 0, 1)
</f>
        <v>9ad9d415-1201-4d9d-b34a-3bf5e192fe37</v>
      </c>
      <c r="H1936" s="6"/>
    </row>
    <row r="1937">
      <c r="A1937" s="73" t="s">
        <v>600</v>
      </c>
      <c r="B1937" s="73">
        <v>8136.0</v>
      </c>
      <c r="C1937" s="73">
        <v>8130.0</v>
      </c>
      <c r="D1937" s="73">
        <v>2.0</v>
      </c>
      <c r="E1937" s="73"/>
      <c r="F1937" s="74" t="str">
        <f t="array" ref="F1937">XLOOKUP(B1937, MachineCategory!B:B, MachineCategory!A:A, "", 0, 1)
</f>
        <v>a902cb9a-de5c-4c29-b46f-a1f84b844d43</v>
      </c>
      <c r="G1937" s="74" t="str">
        <f t="array" ref="G1937">XLOOKUP(C1937, MachineCategory!B:B, MachineCategory!A:A, "", 0, 1)
</f>
        <v>133e579b-1ad4-4de4-9bcb-9682d9529c0e</v>
      </c>
      <c r="H1937" s="6"/>
    </row>
    <row r="1938">
      <c r="A1938" s="73" t="s">
        <v>600</v>
      </c>
      <c r="B1938" s="73">
        <v>8136.0</v>
      </c>
      <c r="C1938" s="73">
        <v>8131.0</v>
      </c>
      <c r="D1938" s="73">
        <v>3.0</v>
      </c>
      <c r="E1938" s="73"/>
      <c r="F1938" s="74" t="str">
        <f t="array" ref="F1938">XLOOKUP(B1938, MachineCategory!B:B, MachineCategory!A:A, "", 0, 1)
</f>
        <v>a902cb9a-de5c-4c29-b46f-a1f84b844d43</v>
      </c>
      <c r="G1938" s="74" t="str">
        <f t="array" ref="G1938">XLOOKUP(C1938, MachineCategory!B:B, MachineCategory!A:A, "", 0, 1)
</f>
        <v>ecaa807a-6da2-48c5-abaa-37e49b849d87</v>
      </c>
      <c r="H1938" s="6"/>
    </row>
    <row r="1939">
      <c r="A1939" s="73" t="s">
        <v>600</v>
      </c>
      <c r="B1939" s="73">
        <v>8136.0</v>
      </c>
      <c r="C1939" s="73">
        <v>8138.0</v>
      </c>
      <c r="D1939" s="73">
        <v>4.0</v>
      </c>
      <c r="E1939" s="73"/>
      <c r="F1939" s="74" t="str">
        <f t="array" ref="F1939">XLOOKUP(B1939, MachineCategory!B:B, MachineCategory!A:A, "", 0, 1)
</f>
        <v>a902cb9a-de5c-4c29-b46f-a1f84b844d43</v>
      </c>
      <c r="G1939" s="74" t="str">
        <f t="array" ref="G1939">XLOOKUP(C1939, MachineCategory!B:B, MachineCategory!A:A, "", 0, 1)
</f>
        <v>4df94c25-b269-45f7-89d1-c581919f2db9</v>
      </c>
      <c r="H1939" s="6"/>
    </row>
    <row r="1940">
      <c r="A1940" s="73" t="s">
        <v>600</v>
      </c>
      <c r="B1940" s="73">
        <v>8136.0</v>
      </c>
      <c r="C1940" s="73">
        <v>8139.0</v>
      </c>
      <c r="D1940" s="73">
        <v>5.0</v>
      </c>
      <c r="E1940" s="73"/>
      <c r="F1940" s="74" t="str">
        <f t="array" ref="F1940">XLOOKUP(B1940, MachineCategory!B:B, MachineCategory!A:A, "", 0, 1)
</f>
        <v>a902cb9a-de5c-4c29-b46f-a1f84b844d43</v>
      </c>
      <c r="G1940" s="74" t="str">
        <f t="array" ref="G1940">XLOOKUP(C1940, MachineCategory!B:B, MachineCategory!A:A, "", 0, 1)
</f>
        <v>ad4439bb-ad1e-4b8e-9331-4d4b84295fbd</v>
      </c>
      <c r="H1940" s="6"/>
    </row>
    <row r="1941">
      <c r="A1941" s="73" t="s">
        <v>600</v>
      </c>
      <c r="B1941" s="73">
        <v>8136.0</v>
      </c>
      <c r="C1941" s="73">
        <v>8142.0</v>
      </c>
      <c r="D1941" s="73">
        <v>6.0</v>
      </c>
      <c r="E1941" s="73"/>
      <c r="F1941" s="74" t="str">
        <f t="array" ref="F1941">XLOOKUP(B1941, MachineCategory!B:B, MachineCategory!A:A, "", 0, 1)
</f>
        <v>a902cb9a-de5c-4c29-b46f-a1f84b844d43</v>
      </c>
      <c r="G1941" s="74" t="str">
        <f t="array" ref="G1941">XLOOKUP(C1941, MachineCategory!B:B, MachineCategory!A:A, "", 0, 1)
</f>
        <v>73a2249c-24cf-4111-8ee2-573d97387f2c</v>
      </c>
      <c r="H1941" s="6"/>
    </row>
    <row r="1942">
      <c r="A1942" s="73" t="s">
        <v>600</v>
      </c>
      <c r="B1942" s="73">
        <v>8136.0</v>
      </c>
      <c r="C1942" s="73">
        <v>8143.0</v>
      </c>
      <c r="D1942" s="73">
        <v>7.0</v>
      </c>
      <c r="E1942" s="73"/>
      <c r="F1942" s="74" t="str">
        <f t="array" ref="F1942">XLOOKUP(B1942, MachineCategory!B:B, MachineCategory!A:A, "", 0, 1)
</f>
        <v>a902cb9a-de5c-4c29-b46f-a1f84b844d43</v>
      </c>
      <c r="G1942" s="74" t="str">
        <f t="array" ref="G1942">XLOOKUP(C1942, MachineCategory!B:B, MachineCategory!A:A, "", 0, 1)
</f>
        <v>40f7d539-2e7f-4dbd-9a3f-05bb164f8067</v>
      </c>
      <c r="H1942" s="6"/>
    </row>
    <row r="1943">
      <c r="A1943" s="73" t="s">
        <v>600</v>
      </c>
      <c r="B1943" s="73">
        <v>8136.0</v>
      </c>
      <c r="C1943" s="73">
        <v>8144.0</v>
      </c>
      <c r="D1943" s="73">
        <v>8.0</v>
      </c>
      <c r="E1943" s="73"/>
      <c r="F1943" s="74" t="str">
        <f t="array" ref="F1943">XLOOKUP(B1943, MachineCategory!B:B, MachineCategory!A:A, "", 0, 1)
</f>
        <v>a902cb9a-de5c-4c29-b46f-a1f84b844d43</v>
      </c>
      <c r="G1943" s="74" t="str">
        <f t="array" ref="G1943">XLOOKUP(C1943, MachineCategory!B:B, MachineCategory!A:A, "", 0, 1)
</f>
        <v>d0bdb222-3522-4f39-8d12-d7f43d780892</v>
      </c>
      <c r="H1943" s="6"/>
    </row>
    <row r="1944">
      <c r="A1944" s="73" t="s">
        <v>600</v>
      </c>
      <c r="B1944" s="73">
        <v>8136.0</v>
      </c>
      <c r="C1944" s="73">
        <v>8145.0</v>
      </c>
      <c r="D1944" s="73">
        <v>9.0</v>
      </c>
      <c r="E1944" s="73"/>
      <c r="F1944" s="74" t="str">
        <f t="array" ref="F1944">XLOOKUP(B1944, MachineCategory!B:B, MachineCategory!A:A, "", 0, 1)
</f>
        <v>a902cb9a-de5c-4c29-b46f-a1f84b844d43</v>
      </c>
      <c r="G1944" s="74" t="str">
        <f t="array" ref="G1944">XLOOKUP(C1944, MachineCategory!B:B, MachineCategory!A:A, "", 0, 1)
</f>
        <v>791cd8e5-f67a-469b-aa9b-b60a1a1f5855</v>
      </c>
      <c r="H1944" s="6"/>
    </row>
    <row r="1945">
      <c r="A1945" s="73" t="s">
        <v>600</v>
      </c>
      <c r="B1945" s="73">
        <v>8136.0</v>
      </c>
      <c r="C1945" s="73">
        <v>8140.0</v>
      </c>
      <c r="D1945" s="73">
        <v>10.0</v>
      </c>
      <c r="E1945" s="73"/>
      <c r="F1945" s="74" t="str">
        <f t="array" ref="F1945">XLOOKUP(B1945, MachineCategory!B:B, MachineCategory!A:A, "", 0, 1)
</f>
        <v>a902cb9a-de5c-4c29-b46f-a1f84b844d43</v>
      </c>
      <c r="G1945" s="74" t="str">
        <f t="array" ref="G1945">XLOOKUP(C1945, MachineCategory!B:B, MachineCategory!A:A, "", 0, 1)
</f>
        <v>1812edc2-2c5c-4489-b185-9fe85dba1c6a</v>
      </c>
      <c r="H1945" s="6"/>
    </row>
    <row r="1946">
      <c r="A1946" s="73" t="s">
        <v>600</v>
      </c>
      <c r="B1946" s="73">
        <v>8136.0</v>
      </c>
      <c r="C1946" s="73">
        <v>8141.0</v>
      </c>
      <c r="D1946" s="73">
        <v>11.0</v>
      </c>
      <c r="E1946" s="73"/>
      <c r="F1946" s="74" t="str">
        <f t="array" ref="F1946">XLOOKUP(B1946, MachineCategory!B:B, MachineCategory!A:A, "", 0, 1)
</f>
        <v>a902cb9a-de5c-4c29-b46f-a1f84b844d43</v>
      </c>
      <c r="G1946" s="74" t="str">
        <f t="array" ref="G1946">XLOOKUP(C1946, MachineCategory!B:B, MachineCategory!A:A, "", 0, 1)
</f>
        <v>7f156dad-2a83-4b3a-9b35-b8c7cf788c64</v>
      </c>
      <c r="H1946" s="6"/>
    </row>
    <row r="1947">
      <c r="A1947" s="73" t="s">
        <v>600</v>
      </c>
      <c r="B1947" s="73">
        <v>8136.0</v>
      </c>
      <c r="C1947" s="73">
        <v>8132.0</v>
      </c>
      <c r="D1947" s="73">
        <v>12.0</v>
      </c>
      <c r="E1947" s="73"/>
      <c r="F1947" s="74" t="str">
        <f t="array" ref="F1947">XLOOKUP(B1947, MachineCategory!B:B, MachineCategory!A:A, "", 0, 1)
</f>
        <v>a902cb9a-de5c-4c29-b46f-a1f84b844d43</v>
      </c>
      <c r="G1947" s="74" t="str">
        <f t="array" ref="G1947">XLOOKUP(C1947, MachineCategory!B:B, MachineCategory!A:A, "", 0, 1)
</f>
        <v>83ed8ab4-5695-4031-b938-1ebde8650460</v>
      </c>
      <c r="H1947" s="6"/>
    </row>
    <row r="1948">
      <c r="A1948" s="73" t="s">
        <v>600</v>
      </c>
      <c r="B1948" s="73">
        <v>8136.0</v>
      </c>
      <c r="C1948" s="73">
        <v>8133.0</v>
      </c>
      <c r="D1948" s="73">
        <v>13.0</v>
      </c>
      <c r="E1948" s="73"/>
      <c r="F1948" s="74" t="str">
        <f t="array" ref="F1948">XLOOKUP(B1948, MachineCategory!B:B, MachineCategory!A:A, "", 0, 1)
</f>
        <v>a902cb9a-de5c-4c29-b46f-a1f84b844d43</v>
      </c>
      <c r="G1948" s="74" t="str">
        <f t="array" ref="G1948">XLOOKUP(C1948, MachineCategory!B:B, MachineCategory!A:A, "", 0, 1)
</f>
        <v>acf49a83-7c76-4577-a2b6-18cdafd7291e</v>
      </c>
      <c r="H1948" s="6"/>
    </row>
    <row r="1949">
      <c r="A1949" s="73" t="s">
        <v>600</v>
      </c>
      <c r="B1949" s="73">
        <v>8136.0</v>
      </c>
      <c r="C1949" s="73">
        <v>8134.0</v>
      </c>
      <c r="D1949" s="73">
        <v>14.0</v>
      </c>
      <c r="E1949" s="73"/>
      <c r="F1949" s="74" t="str">
        <f t="array" ref="F1949">XLOOKUP(B1949, MachineCategory!B:B, MachineCategory!A:A, "", 0, 1)
</f>
        <v>a902cb9a-de5c-4c29-b46f-a1f84b844d43</v>
      </c>
      <c r="G1949" s="74" t="str">
        <f t="array" ref="G1949">XLOOKUP(C1949, MachineCategory!B:B, MachineCategory!A:A, "", 0, 1)
</f>
        <v>1595fde3-5e55-476a-9599-eb372ddcdc21</v>
      </c>
      <c r="H1949" s="6"/>
    </row>
    <row r="1950">
      <c r="A1950" s="73" t="s">
        <v>600</v>
      </c>
      <c r="B1950" s="73">
        <v>8136.0</v>
      </c>
      <c r="C1950" s="73">
        <v>8135.0</v>
      </c>
      <c r="D1950" s="73">
        <v>15.0</v>
      </c>
      <c r="E1950" s="73"/>
      <c r="F1950" s="74" t="str">
        <f t="array" ref="F1950">XLOOKUP(B1950, MachineCategory!B:B, MachineCategory!A:A, "", 0, 1)
</f>
        <v>a902cb9a-de5c-4c29-b46f-a1f84b844d43</v>
      </c>
      <c r="G1950" s="74" t="str">
        <f t="array" ref="G1950">XLOOKUP(C1950, MachineCategory!B:B, MachineCategory!A:A, "", 0, 1)
</f>
        <v>2013c109-9f88-49bb-a54b-7aa955d6537f</v>
      </c>
      <c r="H1950" s="6"/>
    </row>
    <row r="1951">
      <c r="A1951" s="73" t="s">
        <v>600</v>
      </c>
      <c r="B1951" s="73">
        <v>8136.0</v>
      </c>
      <c r="C1951" s="73">
        <v>8146.0</v>
      </c>
      <c r="D1951" s="73">
        <v>16.0</v>
      </c>
      <c r="E1951" s="73"/>
      <c r="F1951" s="74" t="str">
        <f t="array" ref="F1951">XLOOKUP(B1951, MachineCategory!B:B, MachineCategory!A:A, "", 0, 1)
</f>
        <v>a902cb9a-de5c-4c29-b46f-a1f84b844d43</v>
      </c>
      <c r="G1951" s="74" t="str">
        <f t="array" ref="G1951">XLOOKUP(C1951, MachineCategory!B:B, MachineCategory!A:A, "", 0, 1)
</f>
        <v>b527c05d-0ee4-4c70-b4fe-f0664ab1e56a</v>
      </c>
      <c r="H1951" s="6"/>
    </row>
    <row r="1952">
      <c r="A1952" s="73" t="s">
        <v>600</v>
      </c>
      <c r="B1952" s="73">
        <v>8136.0</v>
      </c>
      <c r="C1952" s="73">
        <v>8508.0</v>
      </c>
      <c r="D1952" s="73">
        <v>17.0</v>
      </c>
      <c r="E1952" s="73"/>
      <c r="F1952" s="74" t="str">
        <f t="array" ref="F1952">XLOOKUP(B1952, MachineCategory!B:B, MachineCategory!A:A, "", 0, 1)
</f>
        <v>a902cb9a-de5c-4c29-b46f-a1f84b844d43</v>
      </c>
      <c r="G1952" s="74" t="str">
        <f t="array" ref="G1952">XLOOKUP(C1952, MachineCategory!B:B, MachineCategory!A:A, "", 0, 1)
</f>
        <v>c40a99eb-2c08-4629-ad1a-1a29523631d5</v>
      </c>
      <c r="H1952" s="6"/>
    </row>
    <row r="1953">
      <c r="A1953" s="73" t="s">
        <v>600</v>
      </c>
      <c r="B1953" s="73">
        <v>8136.0</v>
      </c>
      <c r="C1953" s="73">
        <v>8706.0</v>
      </c>
      <c r="D1953" s="73">
        <v>18.0</v>
      </c>
      <c r="E1953" s="73"/>
      <c r="F1953" s="74" t="str">
        <f t="array" ref="F1953">XLOOKUP(B1953, MachineCategory!B:B, MachineCategory!A:A, "", 0, 1)
</f>
        <v>a902cb9a-de5c-4c29-b46f-a1f84b844d43</v>
      </c>
      <c r="G1953" s="74" t="str">
        <f t="array" ref="G1953">XLOOKUP(C1953, MachineCategory!B:B, MachineCategory!A:A, "", 0, 1)
</f>
        <v>7be74b28-c62f-468e-99bf-67f863addc24</v>
      </c>
      <c r="H1953" s="6"/>
    </row>
    <row r="1954">
      <c r="A1954" s="73" t="s">
        <v>600</v>
      </c>
      <c r="B1954" s="73">
        <v>8136.0</v>
      </c>
      <c r="C1954" s="73">
        <v>8707.0</v>
      </c>
      <c r="D1954" s="73">
        <v>19.0</v>
      </c>
      <c r="E1954" s="73"/>
      <c r="F1954" s="74" t="str">
        <f t="array" ref="F1954">XLOOKUP(B1954, MachineCategory!B:B, MachineCategory!A:A, "", 0, 1)
</f>
        <v>a902cb9a-de5c-4c29-b46f-a1f84b844d43</v>
      </c>
      <c r="G1954" s="74" t="str">
        <f t="array" ref="G1954">XLOOKUP(C1954, MachineCategory!B:B, MachineCategory!A:A, "", 0, 1)
</f>
        <v>e403c3d4-87f3-4fb7-878f-0968b00fbf6d</v>
      </c>
      <c r="H1954" s="6"/>
    </row>
    <row r="1955">
      <c r="A1955" s="73" t="s">
        <v>600</v>
      </c>
      <c r="B1955" s="73">
        <v>8137.0</v>
      </c>
      <c r="C1955" s="73">
        <v>8136.0</v>
      </c>
      <c r="D1955" s="73">
        <v>1.0</v>
      </c>
      <c r="E1955" s="74" t="b">
        <v>1</v>
      </c>
      <c r="F1955" s="74" t="str">
        <f t="array" ref="F1955">XLOOKUP(B1955, MachineCategory!B:B, MachineCategory!A:A, "", 0, 1)
</f>
        <v>9ad9d415-1201-4d9d-b34a-3bf5e192fe37</v>
      </c>
      <c r="G1955" s="74" t="str">
        <f t="array" ref="G1955">XLOOKUP(C1955, MachineCategory!B:B, MachineCategory!A:A, "", 0, 1)
</f>
        <v>a902cb9a-de5c-4c29-b46f-a1f84b844d43</v>
      </c>
      <c r="H1955" s="6"/>
    </row>
    <row r="1956">
      <c r="A1956" s="73" t="s">
        <v>600</v>
      </c>
      <c r="B1956" s="73">
        <v>8137.0</v>
      </c>
      <c r="C1956" s="73">
        <v>8138.0</v>
      </c>
      <c r="D1956" s="73">
        <v>2.0</v>
      </c>
      <c r="E1956" s="73"/>
      <c r="F1956" s="74" t="str">
        <f t="array" ref="F1956">XLOOKUP(B1956, MachineCategory!B:B, MachineCategory!A:A, "", 0, 1)
</f>
        <v>9ad9d415-1201-4d9d-b34a-3bf5e192fe37</v>
      </c>
      <c r="G1956" s="74" t="str">
        <f t="array" ref="G1956">XLOOKUP(C1956, MachineCategory!B:B, MachineCategory!A:A, "", 0, 1)
</f>
        <v>4df94c25-b269-45f7-89d1-c581919f2db9</v>
      </c>
      <c r="H1956" s="6"/>
    </row>
    <row r="1957">
      <c r="A1957" s="73" t="s">
        <v>600</v>
      </c>
      <c r="B1957" s="73">
        <v>8137.0</v>
      </c>
      <c r="C1957" s="73">
        <v>8144.0</v>
      </c>
      <c r="D1957" s="73">
        <v>3.0</v>
      </c>
      <c r="E1957" s="73"/>
      <c r="F1957" s="74" t="str">
        <f t="array" ref="F1957">XLOOKUP(B1957, MachineCategory!B:B, MachineCategory!A:A, "", 0, 1)
</f>
        <v>9ad9d415-1201-4d9d-b34a-3bf5e192fe37</v>
      </c>
      <c r="G1957" s="74" t="str">
        <f t="array" ref="G1957">XLOOKUP(C1957, MachineCategory!B:B, MachineCategory!A:A, "", 0, 1)
</f>
        <v>d0bdb222-3522-4f39-8d12-d7f43d780892</v>
      </c>
      <c r="H1957" s="6"/>
    </row>
    <row r="1958">
      <c r="A1958" s="73" t="s">
        <v>600</v>
      </c>
      <c r="B1958" s="73">
        <v>8137.0</v>
      </c>
      <c r="C1958" s="73">
        <v>8145.0</v>
      </c>
      <c r="D1958" s="73">
        <v>4.0</v>
      </c>
      <c r="E1958" s="73"/>
      <c r="F1958" s="74" t="str">
        <f t="array" ref="F1958">XLOOKUP(B1958, MachineCategory!B:B, MachineCategory!A:A, "", 0, 1)
</f>
        <v>9ad9d415-1201-4d9d-b34a-3bf5e192fe37</v>
      </c>
      <c r="G1958" s="74" t="str">
        <f t="array" ref="G1958">XLOOKUP(C1958, MachineCategory!B:B, MachineCategory!A:A, "", 0, 1)
</f>
        <v>791cd8e5-f67a-469b-aa9b-b60a1a1f5855</v>
      </c>
      <c r="H1958" s="6"/>
    </row>
    <row r="1959">
      <c r="A1959" s="73" t="s">
        <v>600</v>
      </c>
      <c r="B1959" s="73">
        <v>8137.0</v>
      </c>
      <c r="C1959" s="73">
        <v>8146.0</v>
      </c>
      <c r="D1959" s="73">
        <v>5.0</v>
      </c>
      <c r="E1959" s="73"/>
      <c r="F1959" s="74" t="str">
        <f t="array" ref="F1959">XLOOKUP(B1959, MachineCategory!B:B, MachineCategory!A:A, "", 0, 1)
</f>
        <v>9ad9d415-1201-4d9d-b34a-3bf5e192fe37</v>
      </c>
      <c r="G1959" s="74" t="str">
        <f t="array" ref="G1959">XLOOKUP(C1959, MachineCategory!B:B, MachineCategory!A:A, "", 0, 1)
</f>
        <v>b527c05d-0ee4-4c70-b4fe-f0664ab1e56a</v>
      </c>
      <c r="H1959" s="6"/>
    </row>
    <row r="1960">
      <c r="A1960" s="73" t="s">
        <v>600</v>
      </c>
      <c r="B1960" s="73">
        <v>8137.0</v>
      </c>
      <c r="C1960" s="73">
        <v>8132.0</v>
      </c>
      <c r="D1960" s="73">
        <v>6.0</v>
      </c>
      <c r="E1960" s="73"/>
      <c r="F1960" s="74" t="str">
        <f t="array" ref="F1960">XLOOKUP(B1960, MachineCategory!B:B, MachineCategory!A:A, "", 0, 1)
</f>
        <v>9ad9d415-1201-4d9d-b34a-3bf5e192fe37</v>
      </c>
      <c r="G1960" s="74" t="str">
        <f t="array" ref="G1960">XLOOKUP(C1960, MachineCategory!B:B, MachineCategory!A:A, "", 0, 1)
</f>
        <v>83ed8ab4-5695-4031-b938-1ebde8650460</v>
      </c>
      <c r="H1960" s="6"/>
    </row>
    <row r="1961">
      <c r="A1961" s="73" t="s">
        <v>600</v>
      </c>
      <c r="B1961" s="73">
        <v>8137.0</v>
      </c>
      <c r="C1961" s="73">
        <v>8131.0</v>
      </c>
      <c r="D1961" s="73">
        <v>7.0</v>
      </c>
      <c r="E1961" s="73"/>
      <c r="F1961" s="74" t="str">
        <f t="array" ref="F1961">XLOOKUP(B1961, MachineCategory!B:B, MachineCategory!A:A, "", 0, 1)
</f>
        <v>9ad9d415-1201-4d9d-b34a-3bf5e192fe37</v>
      </c>
      <c r="G1961" s="74" t="str">
        <f t="array" ref="G1961">XLOOKUP(C1961, MachineCategory!B:B, MachineCategory!A:A, "", 0, 1)
</f>
        <v>ecaa807a-6da2-48c5-abaa-37e49b849d87</v>
      </c>
      <c r="H1961" s="6"/>
    </row>
    <row r="1962">
      <c r="A1962" s="73" t="s">
        <v>600</v>
      </c>
      <c r="B1962" s="73">
        <v>8137.0</v>
      </c>
      <c r="C1962" s="73">
        <v>8130.0</v>
      </c>
      <c r="D1962" s="73">
        <v>8.0</v>
      </c>
      <c r="E1962" s="73"/>
      <c r="F1962" s="74" t="str">
        <f t="array" ref="F1962">XLOOKUP(B1962, MachineCategory!B:B, MachineCategory!A:A, "", 0, 1)
</f>
        <v>9ad9d415-1201-4d9d-b34a-3bf5e192fe37</v>
      </c>
      <c r="G1962" s="74" t="str">
        <f t="array" ref="G1962">XLOOKUP(C1962, MachineCategory!B:B, MachineCategory!A:A, "", 0, 1)
</f>
        <v>133e579b-1ad4-4de4-9bcb-9682d9529c0e</v>
      </c>
      <c r="H1962" s="6"/>
    </row>
    <row r="1963">
      <c r="A1963" s="73" t="s">
        <v>600</v>
      </c>
      <c r="B1963" s="73">
        <v>8137.0</v>
      </c>
      <c r="C1963" s="73">
        <v>8139.0</v>
      </c>
      <c r="D1963" s="73">
        <v>9.0</v>
      </c>
      <c r="E1963" s="73"/>
      <c r="F1963" s="74" t="str">
        <f t="array" ref="F1963">XLOOKUP(B1963, MachineCategory!B:B, MachineCategory!A:A, "", 0, 1)
</f>
        <v>9ad9d415-1201-4d9d-b34a-3bf5e192fe37</v>
      </c>
      <c r="G1963" s="74" t="str">
        <f t="array" ref="G1963">XLOOKUP(C1963, MachineCategory!B:B, MachineCategory!A:A, "", 0, 1)
</f>
        <v>ad4439bb-ad1e-4b8e-9331-4d4b84295fbd</v>
      </c>
      <c r="H1963" s="6"/>
    </row>
    <row r="1964">
      <c r="A1964" s="73" t="s">
        <v>600</v>
      </c>
      <c r="B1964" s="73">
        <v>8137.0</v>
      </c>
      <c r="C1964" s="73">
        <v>8140.0</v>
      </c>
      <c r="D1964" s="73">
        <v>10.0</v>
      </c>
      <c r="E1964" s="73"/>
      <c r="F1964" s="74" t="str">
        <f t="array" ref="F1964">XLOOKUP(B1964, MachineCategory!B:B, MachineCategory!A:A, "", 0, 1)
</f>
        <v>9ad9d415-1201-4d9d-b34a-3bf5e192fe37</v>
      </c>
      <c r="G1964" s="74" t="str">
        <f t="array" ref="G1964">XLOOKUP(C1964, MachineCategory!B:B, MachineCategory!A:A, "", 0, 1)
</f>
        <v>1812edc2-2c5c-4489-b185-9fe85dba1c6a</v>
      </c>
      <c r="H1964" s="6"/>
    </row>
    <row r="1965">
      <c r="A1965" s="73" t="s">
        <v>600</v>
      </c>
      <c r="B1965" s="73">
        <v>8137.0</v>
      </c>
      <c r="C1965" s="73">
        <v>8141.0</v>
      </c>
      <c r="D1965" s="73">
        <v>11.0</v>
      </c>
      <c r="E1965" s="73"/>
      <c r="F1965" s="74" t="str">
        <f t="array" ref="F1965">XLOOKUP(B1965, MachineCategory!B:B, MachineCategory!A:A, "", 0, 1)
</f>
        <v>9ad9d415-1201-4d9d-b34a-3bf5e192fe37</v>
      </c>
      <c r="G1965" s="74" t="str">
        <f t="array" ref="G1965">XLOOKUP(C1965, MachineCategory!B:B, MachineCategory!A:A, "", 0, 1)
</f>
        <v>7f156dad-2a83-4b3a-9b35-b8c7cf788c64</v>
      </c>
      <c r="H1965" s="6"/>
    </row>
    <row r="1966">
      <c r="A1966" s="73" t="s">
        <v>600</v>
      </c>
      <c r="B1966" s="73">
        <v>8137.0</v>
      </c>
      <c r="C1966" s="73">
        <v>8142.0</v>
      </c>
      <c r="D1966" s="73">
        <v>12.0</v>
      </c>
      <c r="E1966" s="73"/>
      <c r="F1966" s="74" t="str">
        <f t="array" ref="F1966">XLOOKUP(B1966, MachineCategory!B:B, MachineCategory!A:A, "", 0, 1)
</f>
        <v>9ad9d415-1201-4d9d-b34a-3bf5e192fe37</v>
      </c>
      <c r="G1966" s="74" t="str">
        <f t="array" ref="G1966">XLOOKUP(C1966, MachineCategory!B:B, MachineCategory!A:A, "", 0, 1)
</f>
        <v>73a2249c-24cf-4111-8ee2-573d97387f2c</v>
      </c>
      <c r="H1966" s="6"/>
    </row>
    <row r="1967">
      <c r="A1967" s="73" t="s">
        <v>600</v>
      </c>
      <c r="B1967" s="73">
        <v>8137.0</v>
      </c>
      <c r="C1967" s="73">
        <v>8143.0</v>
      </c>
      <c r="D1967" s="73">
        <v>13.0</v>
      </c>
      <c r="E1967" s="73"/>
      <c r="F1967" s="74" t="str">
        <f t="array" ref="F1967">XLOOKUP(B1967, MachineCategory!B:B, MachineCategory!A:A, "", 0, 1)
</f>
        <v>9ad9d415-1201-4d9d-b34a-3bf5e192fe37</v>
      </c>
      <c r="G1967" s="74" t="str">
        <f t="array" ref="G1967">XLOOKUP(C1967, MachineCategory!B:B, MachineCategory!A:A, "", 0, 1)
</f>
        <v>40f7d539-2e7f-4dbd-9a3f-05bb164f8067</v>
      </c>
      <c r="H1967" s="6"/>
    </row>
    <row r="1968">
      <c r="A1968" s="73" t="s">
        <v>600</v>
      </c>
      <c r="B1968" s="73">
        <v>8137.0</v>
      </c>
      <c r="C1968" s="73">
        <v>8133.0</v>
      </c>
      <c r="D1968" s="73">
        <v>14.0</v>
      </c>
      <c r="E1968" s="73"/>
      <c r="F1968" s="74" t="str">
        <f t="array" ref="F1968">XLOOKUP(B1968, MachineCategory!B:B, MachineCategory!A:A, "", 0, 1)
</f>
        <v>9ad9d415-1201-4d9d-b34a-3bf5e192fe37</v>
      </c>
      <c r="G1968" s="74" t="str">
        <f t="array" ref="G1968">XLOOKUP(C1968, MachineCategory!B:B, MachineCategory!A:A, "", 0, 1)
</f>
        <v>acf49a83-7c76-4577-a2b6-18cdafd7291e</v>
      </c>
      <c r="H1968" s="6"/>
    </row>
    <row r="1969">
      <c r="A1969" s="73" t="s">
        <v>600</v>
      </c>
      <c r="B1969" s="73">
        <v>8137.0</v>
      </c>
      <c r="C1969" s="73">
        <v>8134.0</v>
      </c>
      <c r="D1969" s="73">
        <v>15.0</v>
      </c>
      <c r="E1969" s="73"/>
      <c r="F1969" s="74" t="str">
        <f t="array" ref="F1969">XLOOKUP(B1969, MachineCategory!B:B, MachineCategory!A:A, "", 0, 1)
</f>
        <v>9ad9d415-1201-4d9d-b34a-3bf5e192fe37</v>
      </c>
      <c r="G1969" s="74" t="str">
        <f t="array" ref="G1969">XLOOKUP(C1969, MachineCategory!B:B, MachineCategory!A:A, "", 0, 1)
</f>
        <v>1595fde3-5e55-476a-9599-eb372ddcdc21</v>
      </c>
      <c r="H1969" s="6"/>
    </row>
    <row r="1970">
      <c r="A1970" s="73" t="s">
        <v>600</v>
      </c>
      <c r="B1970" s="73">
        <v>8137.0</v>
      </c>
      <c r="C1970" s="73">
        <v>8135.0</v>
      </c>
      <c r="D1970" s="73">
        <v>16.0</v>
      </c>
      <c r="E1970" s="73"/>
      <c r="F1970" s="74" t="str">
        <f t="array" ref="F1970">XLOOKUP(B1970, MachineCategory!B:B, MachineCategory!A:A, "", 0, 1)
</f>
        <v>9ad9d415-1201-4d9d-b34a-3bf5e192fe37</v>
      </c>
      <c r="G1970" s="74" t="str">
        <f t="array" ref="G1970">XLOOKUP(C1970, MachineCategory!B:B, MachineCategory!A:A, "", 0, 1)
</f>
        <v>2013c109-9f88-49bb-a54b-7aa955d6537f</v>
      </c>
      <c r="H1970" s="6"/>
    </row>
    <row r="1971">
      <c r="A1971" s="73" t="s">
        <v>600</v>
      </c>
      <c r="B1971" s="73">
        <v>8137.0</v>
      </c>
      <c r="C1971" s="73">
        <v>8508.0</v>
      </c>
      <c r="D1971" s="73">
        <v>17.0</v>
      </c>
      <c r="E1971" s="73"/>
      <c r="F1971" s="74" t="str">
        <f t="array" ref="F1971">XLOOKUP(B1971, MachineCategory!B:B, MachineCategory!A:A, "", 0, 1)
</f>
        <v>9ad9d415-1201-4d9d-b34a-3bf5e192fe37</v>
      </c>
      <c r="G1971" s="74" t="str">
        <f t="array" ref="G1971">XLOOKUP(C1971, MachineCategory!B:B, MachineCategory!A:A, "", 0, 1)
</f>
        <v>c40a99eb-2c08-4629-ad1a-1a29523631d5</v>
      </c>
      <c r="H1971" s="6"/>
    </row>
    <row r="1972">
      <c r="A1972" s="73" t="s">
        <v>600</v>
      </c>
      <c r="B1972" s="73">
        <v>8137.0</v>
      </c>
      <c r="C1972" s="73">
        <v>8706.0</v>
      </c>
      <c r="D1972" s="73">
        <v>18.0</v>
      </c>
      <c r="E1972" s="73"/>
      <c r="F1972" s="74" t="str">
        <f t="array" ref="F1972">XLOOKUP(B1972, MachineCategory!B:B, MachineCategory!A:A, "", 0, 1)
</f>
        <v>9ad9d415-1201-4d9d-b34a-3bf5e192fe37</v>
      </c>
      <c r="G1972" s="74" t="str">
        <f t="array" ref="G1972">XLOOKUP(C1972, MachineCategory!B:B, MachineCategory!A:A, "", 0, 1)
</f>
        <v>7be74b28-c62f-468e-99bf-67f863addc24</v>
      </c>
      <c r="H1972" s="6"/>
    </row>
    <row r="1973">
      <c r="A1973" s="73" t="s">
        <v>600</v>
      </c>
      <c r="B1973" s="73">
        <v>8137.0</v>
      </c>
      <c r="C1973" s="73">
        <v>8707.0</v>
      </c>
      <c r="D1973" s="73">
        <v>19.0</v>
      </c>
      <c r="E1973" s="73"/>
      <c r="F1973" s="74" t="str">
        <f t="array" ref="F1973">XLOOKUP(B1973, MachineCategory!B:B, MachineCategory!A:A, "", 0, 1)
</f>
        <v>9ad9d415-1201-4d9d-b34a-3bf5e192fe37</v>
      </c>
      <c r="G1973" s="74" t="str">
        <f t="array" ref="G1973">XLOOKUP(C1973, MachineCategory!B:B, MachineCategory!A:A, "", 0, 1)
</f>
        <v>e403c3d4-87f3-4fb7-878f-0968b00fbf6d</v>
      </c>
      <c r="H1973" s="6"/>
    </row>
    <row r="1974">
      <c r="A1974" s="73" t="s">
        <v>600</v>
      </c>
      <c r="B1974" s="73">
        <v>8138.0</v>
      </c>
      <c r="C1974" s="73">
        <v>8139.0</v>
      </c>
      <c r="D1974" s="73">
        <v>1.0</v>
      </c>
      <c r="E1974" s="74" t="b">
        <v>1</v>
      </c>
      <c r="F1974" s="74" t="str">
        <f t="array" ref="F1974">XLOOKUP(B1974, MachineCategory!B:B, MachineCategory!A:A, "", 0, 1)
</f>
        <v>4df94c25-b269-45f7-89d1-c581919f2db9</v>
      </c>
      <c r="G1974" s="74" t="str">
        <f t="array" ref="G1974">XLOOKUP(C1974, MachineCategory!B:B, MachineCategory!A:A, "", 0, 1)
</f>
        <v>ad4439bb-ad1e-4b8e-9331-4d4b84295fbd</v>
      </c>
      <c r="H1974" s="6"/>
    </row>
    <row r="1975">
      <c r="A1975" s="73" t="s">
        <v>600</v>
      </c>
      <c r="B1975" s="73">
        <v>8138.0</v>
      </c>
      <c r="C1975" s="73">
        <v>8137.0</v>
      </c>
      <c r="D1975" s="73">
        <v>2.0</v>
      </c>
      <c r="E1975" s="73"/>
      <c r="F1975" s="74" t="str">
        <f t="array" ref="F1975">XLOOKUP(B1975, MachineCategory!B:B, MachineCategory!A:A, "", 0, 1)
</f>
        <v>4df94c25-b269-45f7-89d1-c581919f2db9</v>
      </c>
      <c r="G1975" s="74" t="str">
        <f t="array" ref="G1975">XLOOKUP(C1975, MachineCategory!B:B, MachineCategory!A:A, "", 0, 1)
</f>
        <v>9ad9d415-1201-4d9d-b34a-3bf5e192fe37</v>
      </c>
      <c r="H1975" s="6"/>
    </row>
    <row r="1976">
      <c r="A1976" s="73" t="s">
        <v>600</v>
      </c>
      <c r="B1976" s="73">
        <v>8138.0</v>
      </c>
      <c r="C1976" s="73">
        <v>8136.0</v>
      </c>
      <c r="D1976" s="73">
        <v>3.0</v>
      </c>
      <c r="E1976" s="73"/>
      <c r="F1976" s="74" t="str">
        <f t="array" ref="F1976">XLOOKUP(B1976, MachineCategory!B:B, MachineCategory!A:A, "", 0, 1)
</f>
        <v>4df94c25-b269-45f7-89d1-c581919f2db9</v>
      </c>
      <c r="G1976" s="74" t="str">
        <f t="array" ref="G1976">XLOOKUP(C1976, MachineCategory!B:B, MachineCategory!A:A, "", 0, 1)
</f>
        <v>a902cb9a-de5c-4c29-b46f-a1f84b844d43</v>
      </c>
      <c r="H1976" s="6"/>
    </row>
    <row r="1977">
      <c r="A1977" s="73" t="s">
        <v>600</v>
      </c>
      <c r="B1977" s="73">
        <v>8138.0</v>
      </c>
      <c r="C1977" s="73">
        <v>8146.0</v>
      </c>
      <c r="D1977" s="73">
        <v>4.0</v>
      </c>
      <c r="E1977" s="73"/>
      <c r="F1977" s="74" t="str">
        <f t="array" ref="F1977">XLOOKUP(B1977, MachineCategory!B:B, MachineCategory!A:A, "", 0, 1)
</f>
        <v>4df94c25-b269-45f7-89d1-c581919f2db9</v>
      </c>
      <c r="G1977" s="74" t="str">
        <f t="array" ref="G1977">XLOOKUP(C1977, MachineCategory!B:B, MachineCategory!A:A, "", 0, 1)
</f>
        <v>b527c05d-0ee4-4c70-b4fe-f0664ab1e56a</v>
      </c>
      <c r="H1977" s="6"/>
    </row>
    <row r="1978">
      <c r="A1978" s="73" t="s">
        <v>600</v>
      </c>
      <c r="B1978" s="73">
        <v>8138.0</v>
      </c>
      <c r="C1978" s="73">
        <v>8145.0</v>
      </c>
      <c r="D1978" s="73">
        <v>5.0</v>
      </c>
      <c r="E1978" s="73"/>
      <c r="F1978" s="74" t="str">
        <f t="array" ref="F1978">XLOOKUP(B1978, MachineCategory!B:B, MachineCategory!A:A, "", 0, 1)
</f>
        <v>4df94c25-b269-45f7-89d1-c581919f2db9</v>
      </c>
      <c r="G1978" s="74" t="str">
        <f t="array" ref="G1978">XLOOKUP(C1978, MachineCategory!B:B, MachineCategory!A:A, "", 0, 1)
</f>
        <v>791cd8e5-f67a-469b-aa9b-b60a1a1f5855</v>
      </c>
      <c r="H1978" s="6"/>
    </row>
    <row r="1979">
      <c r="A1979" s="73" t="s">
        <v>600</v>
      </c>
      <c r="B1979" s="73">
        <v>8138.0</v>
      </c>
      <c r="C1979" s="73">
        <v>8144.0</v>
      </c>
      <c r="D1979" s="73">
        <v>6.0</v>
      </c>
      <c r="E1979" s="73"/>
      <c r="F1979" s="74" t="str">
        <f t="array" ref="F1979">XLOOKUP(B1979, MachineCategory!B:B, MachineCategory!A:A, "", 0, 1)
</f>
        <v>4df94c25-b269-45f7-89d1-c581919f2db9</v>
      </c>
      <c r="G1979" s="74" t="str">
        <f t="array" ref="G1979">XLOOKUP(C1979, MachineCategory!B:B, MachineCategory!A:A, "", 0, 1)
</f>
        <v>d0bdb222-3522-4f39-8d12-d7f43d780892</v>
      </c>
      <c r="H1979" s="6"/>
    </row>
    <row r="1980">
      <c r="A1980" s="73" t="s">
        <v>600</v>
      </c>
      <c r="B1980" s="73">
        <v>8138.0</v>
      </c>
      <c r="C1980" s="73">
        <v>8131.0</v>
      </c>
      <c r="D1980" s="73">
        <v>7.0</v>
      </c>
      <c r="E1980" s="73"/>
      <c r="F1980" s="74" t="str">
        <f t="array" ref="F1980">XLOOKUP(B1980, MachineCategory!B:B, MachineCategory!A:A, "", 0, 1)
</f>
        <v>4df94c25-b269-45f7-89d1-c581919f2db9</v>
      </c>
      <c r="G1980" s="74" t="str">
        <f t="array" ref="G1980">XLOOKUP(C1980, MachineCategory!B:B, MachineCategory!A:A, "", 0, 1)
</f>
        <v>ecaa807a-6da2-48c5-abaa-37e49b849d87</v>
      </c>
      <c r="H1980" s="6"/>
    </row>
    <row r="1981">
      <c r="A1981" s="73" t="s">
        <v>600</v>
      </c>
      <c r="B1981" s="73">
        <v>8138.0</v>
      </c>
      <c r="C1981" s="73">
        <v>8132.0</v>
      </c>
      <c r="D1981" s="73">
        <v>8.0</v>
      </c>
      <c r="E1981" s="73"/>
      <c r="F1981" s="74" t="str">
        <f t="array" ref="F1981">XLOOKUP(B1981, MachineCategory!B:B, MachineCategory!A:A, "", 0, 1)
</f>
        <v>4df94c25-b269-45f7-89d1-c581919f2db9</v>
      </c>
      <c r="G1981" s="74" t="str">
        <f t="array" ref="G1981">XLOOKUP(C1981, MachineCategory!B:B, MachineCategory!A:A, "", 0, 1)
</f>
        <v>83ed8ab4-5695-4031-b938-1ebde8650460</v>
      </c>
      <c r="H1981" s="6"/>
    </row>
    <row r="1982">
      <c r="A1982" s="73" t="s">
        <v>600</v>
      </c>
      <c r="B1982" s="73">
        <v>8138.0</v>
      </c>
      <c r="C1982" s="73">
        <v>8133.0</v>
      </c>
      <c r="D1982" s="73">
        <v>9.0</v>
      </c>
      <c r="E1982" s="73"/>
      <c r="F1982" s="74" t="str">
        <f t="array" ref="F1982">XLOOKUP(B1982, MachineCategory!B:B, MachineCategory!A:A, "", 0, 1)
</f>
        <v>4df94c25-b269-45f7-89d1-c581919f2db9</v>
      </c>
      <c r="G1982" s="74" t="str">
        <f t="array" ref="G1982">XLOOKUP(C1982, MachineCategory!B:B, MachineCategory!A:A, "", 0, 1)
</f>
        <v>acf49a83-7c76-4577-a2b6-18cdafd7291e</v>
      </c>
      <c r="H1982" s="6"/>
    </row>
    <row r="1983">
      <c r="A1983" s="73" t="s">
        <v>600</v>
      </c>
      <c r="B1983" s="73">
        <v>8138.0</v>
      </c>
      <c r="C1983" s="73">
        <v>8140.0</v>
      </c>
      <c r="D1983" s="73">
        <v>10.0</v>
      </c>
      <c r="E1983" s="73"/>
      <c r="F1983" s="74" t="str">
        <f t="array" ref="F1983">XLOOKUP(B1983, MachineCategory!B:B, MachineCategory!A:A, "", 0, 1)
</f>
        <v>4df94c25-b269-45f7-89d1-c581919f2db9</v>
      </c>
      <c r="G1983" s="74" t="str">
        <f t="array" ref="G1983">XLOOKUP(C1983, MachineCategory!B:B, MachineCategory!A:A, "", 0, 1)
</f>
        <v>1812edc2-2c5c-4489-b185-9fe85dba1c6a</v>
      </c>
      <c r="H1983" s="6"/>
    </row>
    <row r="1984">
      <c r="A1984" s="73" t="s">
        <v>600</v>
      </c>
      <c r="B1984" s="73">
        <v>8138.0</v>
      </c>
      <c r="C1984" s="73">
        <v>8141.0</v>
      </c>
      <c r="D1984" s="73">
        <v>11.0</v>
      </c>
      <c r="E1984" s="73"/>
      <c r="F1984" s="74" t="str">
        <f t="array" ref="F1984">XLOOKUP(B1984, MachineCategory!B:B, MachineCategory!A:A, "", 0, 1)
</f>
        <v>4df94c25-b269-45f7-89d1-c581919f2db9</v>
      </c>
      <c r="G1984" s="74" t="str">
        <f t="array" ref="G1984">XLOOKUP(C1984, MachineCategory!B:B, MachineCategory!A:A, "", 0, 1)
</f>
        <v>7f156dad-2a83-4b3a-9b35-b8c7cf788c64</v>
      </c>
      <c r="H1984" s="6"/>
    </row>
    <row r="1985">
      <c r="A1985" s="73" t="s">
        <v>600</v>
      </c>
      <c r="B1985" s="73">
        <v>8138.0</v>
      </c>
      <c r="C1985" s="73">
        <v>8134.0</v>
      </c>
      <c r="D1985" s="73">
        <v>12.0</v>
      </c>
      <c r="E1985" s="73"/>
      <c r="F1985" s="74" t="str">
        <f t="array" ref="F1985">XLOOKUP(B1985, MachineCategory!B:B, MachineCategory!A:A, "", 0, 1)
</f>
        <v>4df94c25-b269-45f7-89d1-c581919f2db9</v>
      </c>
      <c r="G1985" s="74" t="str">
        <f t="array" ref="G1985">XLOOKUP(C1985, MachineCategory!B:B, MachineCategory!A:A, "", 0, 1)
</f>
        <v>1595fde3-5e55-476a-9599-eb372ddcdc21</v>
      </c>
      <c r="H1985" s="6"/>
    </row>
    <row r="1986">
      <c r="A1986" s="73" t="s">
        <v>600</v>
      </c>
      <c r="B1986" s="73">
        <v>8138.0</v>
      </c>
      <c r="C1986" s="73">
        <v>8130.0</v>
      </c>
      <c r="D1986" s="73">
        <v>13.0</v>
      </c>
      <c r="E1986" s="73"/>
      <c r="F1986" s="74" t="str">
        <f t="array" ref="F1986">XLOOKUP(B1986, MachineCategory!B:B, MachineCategory!A:A, "", 0, 1)
</f>
        <v>4df94c25-b269-45f7-89d1-c581919f2db9</v>
      </c>
      <c r="G1986" s="74" t="str">
        <f t="array" ref="G1986">XLOOKUP(C1986, MachineCategory!B:B, MachineCategory!A:A, "", 0, 1)
</f>
        <v>133e579b-1ad4-4de4-9bcb-9682d9529c0e</v>
      </c>
      <c r="H1986" s="6"/>
    </row>
    <row r="1987">
      <c r="A1987" s="73" t="s">
        <v>600</v>
      </c>
      <c r="B1987" s="73">
        <v>8138.0</v>
      </c>
      <c r="C1987" s="73">
        <v>8142.0</v>
      </c>
      <c r="D1987" s="73">
        <v>14.0</v>
      </c>
      <c r="E1987" s="73"/>
      <c r="F1987" s="74" t="str">
        <f t="array" ref="F1987">XLOOKUP(B1987, MachineCategory!B:B, MachineCategory!A:A, "", 0, 1)
</f>
        <v>4df94c25-b269-45f7-89d1-c581919f2db9</v>
      </c>
      <c r="G1987" s="74" t="str">
        <f t="array" ref="G1987">XLOOKUP(C1987, MachineCategory!B:B, MachineCategory!A:A, "", 0, 1)
</f>
        <v>73a2249c-24cf-4111-8ee2-573d97387f2c</v>
      </c>
      <c r="H1987" s="6"/>
    </row>
    <row r="1988">
      <c r="A1988" s="73" t="s">
        <v>600</v>
      </c>
      <c r="B1988" s="73">
        <v>8138.0</v>
      </c>
      <c r="C1988" s="73">
        <v>8143.0</v>
      </c>
      <c r="D1988" s="73">
        <v>15.0</v>
      </c>
      <c r="E1988" s="73"/>
      <c r="F1988" s="74" t="str">
        <f t="array" ref="F1988">XLOOKUP(B1988, MachineCategory!B:B, MachineCategory!A:A, "", 0, 1)
</f>
        <v>4df94c25-b269-45f7-89d1-c581919f2db9</v>
      </c>
      <c r="G1988" s="74" t="str">
        <f t="array" ref="G1988">XLOOKUP(C1988, MachineCategory!B:B, MachineCategory!A:A, "", 0, 1)
</f>
        <v>40f7d539-2e7f-4dbd-9a3f-05bb164f8067</v>
      </c>
      <c r="H1988" s="6"/>
    </row>
    <row r="1989">
      <c r="A1989" s="73" t="s">
        <v>600</v>
      </c>
      <c r="B1989" s="73">
        <v>8138.0</v>
      </c>
      <c r="C1989" s="73">
        <v>8135.0</v>
      </c>
      <c r="D1989" s="73">
        <v>16.0</v>
      </c>
      <c r="E1989" s="73"/>
      <c r="F1989" s="74" t="str">
        <f t="array" ref="F1989">XLOOKUP(B1989, MachineCategory!B:B, MachineCategory!A:A, "", 0, 1)
</f>
        <v>4df94c25-b269-45f7-89d1-c581919f2db9</v>
      </c>
      <c r="G1989" s="74" t="str">
        <f t="array" ref="G1989">XLOOKUP(C1989, MachineCategory!B:B, MachineCategory!A:A, "", 0, 1)
</f>
        <v>2013c109-9f88-49bb-a54b-7aa955d6537f</v>
      </c>
      <c r="H1989" s="6"/>
    </row>
    <row r="1990">
      <c r="A1990" s="73" t="s">
        <v>600</v>
      </c>
      <c r="B1990" s="73">
        <v>8138.0</v>
      </c>
      <c r="C1990" s="73">
        <v>8508.0</v>
      </c>
      <c r="D1990" s="73">
        <v>17.0</v>
      </c>
      <c r="E1990" s="73"/>
      <c r="F1990" s="74" t="str">
        <f t="array" ref="F1990">XLOOKUP(B1990, MachineCategory!B:B, MachineCategory!A:A, "", 0, 1)
</f>
        <v>4df94c25-b269-45f7-89d1-c581919f2db9</v>
      </c>
      <c r="G1990" s="74" t="str">
        <f t="array" ref="G1990">XLOOKUP(C1990, MachineCategory!B:B, MachineCategory!A:A, "", 0, 1)
</f>
        <v>c40a99eb-2c08-4629-ad1a-1a29523631d5</v>
      </c>
      <c r="H1990" s="6"/>
    </row>
    <row r="1991">
      <c r="A1991" s="73" t="s">
        <v>600</v>
      </c>
      <c r="B1991" s="73">
        <v>8138.0</v>
      </c>
      <c r="C1991" s="73">
        <v>8706.0</v>
      </c>
      <c r="D1991" s="73">
        <v>18.0</v>
      </c>
      <c r="E1991" s="73"/>
      <c r="F1991" s="74" t="str">
        <f t="array" ref="F1991">XLOOKUP(B1991, MachineCategory!B:B, MachineCategory!A:A, "", 0, 1)
</f>
        <v>4df94c25-b269-45f7-89d1-c581919f2db9</v>
      </c>
      <c r="G1991" s="74" t="str">
        <f t="array" ref="G1991">XLOOKUP(C1991, MachineCategory!B:B, MachineCategory!A:A, "", 0, 1)
</f>
        <v>7be74b28-c62f-468e-99bf-67f863addc24</v>
      </c>
      <c r="H1991" s="6"/>
    </row>
    <row r="1992">
      <c r="A1992" s="73" t="s">
        <v>600</v>
      </c>
      <c r="B1992" s="73">
        <v>8138.0</v>
      </c>
      <c r="C1992" s="73">
        <v>8707.0</v>
      </c>
      <c r="D1992" s="73">
        <v>19.0</v>
      </c>
      <c r="E1992" s="73"/>
      <c r="F1992" s="74" t="str">
        <f t="array" ref="F1992">XLOOKUP(B1992, MachineCategory!B:B, MachineCategory!A:A, "", 0, 1)
</f>
        <v>4df94c25-b269-45f7-89d1-c581919f2db9</v>
      </c>
      <c r="G1992" s="74" t="str">
        <f t="array" ref="G1992">XLOOKUP(C1992, MachineCategory!B:B, MachineCategory!A:A, "", 0, 1)
</f>
        <v>e403c3d4-87f3-4fb7-878f-0968b00fbf6d</v>
      </c>
      <c r="H1992" s="6"/>
    </row>
    <row r="1993">
      <c r="A1993" s="73" t="s">
        <v>600</v>
      </c>
      <c r="B1993" s="73">
        <v>8139.0</v>
      </c>
      <c r="C1993" s="73">
        <v>8138.0</v>
      </c>
      <c r="D1993" s="73">
        <v>1.0</v>
      </c>
      <c r="E1993" s="74" t="b">
        <v>1</v>
      </c>
      <c r="F1993" s="74" t="str">
        <f t="array" ref="F1993">XLOOKUP(B1993, MachineCategory!B:B, MachineCategory!A:A, "", 0, 1)
</f>
        <v>ad4439bb-ad1e-4b8e-9331-4d4b84295fbd</v>
      </c>
      <c r="G1993" s="74" t="str">
        <f t="array" ref="G1993">XLOOKUP(C1993, MachineCategory!B:B, MachineCategory!A:A, "", 0, 1)
</f>
        <v>4df94c25-b269-45f7-89d1-c581919f2db9</v>
      </c>
      <c r="H1993" s="6"/>
    </row>
    <row r="1994">
      <c r="A1994" s="73" t="s">
        <v>600</v>
      </c>
      <c r="B1994" s="73">
        <v>8139.0</v>
      </c>
      <c r="C1994" s="73">
        <v>8140.0</v>
      </c>
      <c r="D1994" s="73">
        <v>2.0</v>
      </c>
      <c r="E1994" s="73"/>
      <c r="F1994" s="74" t="str">
        <f t="array" ref="F1994">XLOOKUP(B1994, MachineCategory!B:B, MachineCategory!A:A, "", 0, 1)
</f>
        <v>ad4439bb-ad1e-4b8e-9331-4d4b84295fbd</v>
      </c>
      <c r="G1994" s="74" t="str">
        <f t="array" ref="G1994">XLOOKUP(C1994, MachineCategory!B:B, MachineCategory!A:A, "", 0, 1)
</f>
        <v>1812edc2-2c5c-4489-b185-9fe85dba1c6a</v>
      </c>
      <c r="H1994" s="6"/>
    </row>
    <row r="1995">
      <c r="A1995" s="73" t="s">
        <v>600</v>
      </c>
      <c r="B1995" s="73">
        <v>8139.0</v>
      </c>
      <c r="C1995" s="73">
        <v>8134.0</v>
      </c>
      <c r="D1995" s="73">
        <v>3.0</v>
      </c>
      <c r="E1995" s="73"/>
      <c r="F1995" s="74" t="str">
        <f t="array" ref="F1995">XLOOKUP(B1995, MachineCategory!B:B, MachineCategory!A:A, "", 0, 1)
</f>
        <v>ad4439bb-ad1e-4b8e-9331-4d4b84295fbd</v>
      </c>
      <c r="G1995" s="74" t="str">
        <f t="array" ref="G1995">XLOOKUP(C1995, MachineCategory!B:B, MachineCategory!A:A, "", 0, 1)
</f>
        <v>1595fde3-5e55-476a-9599-eb372ddcdc21</v>
      </c>
      <c r="H1995" s="6"/>
    </row>
    <row r="1996">
      <c r="A1996" s="73" t="s">
        <v>600</v>
      </c>
      <c r="B1996" s="73">
        <v>8139.0</v>
      </c>
      <c r="C1996" s="73">
        <v>8133.0</v>
      </c>
      <c r="D1996" s="73">
        <v>4.0</v>
      </c>
      <c r="E1996" s="73"/>
      <c r="F1996" s="74" t="str">
        <f t="array" ref="F1996">XLOOKUP(B1996, MachineCategory!B:B, MachineCategory!A:A, "", 0, 1)
</f>
        <v>ad4439bb-ad1e-4b8e-9331-4d4b84295fbd</v>
      </c>
      <c r="G1996" s="74" t="str">
        <f t="array" ref="G1996">XLOOKUP(C1996, MachineCategory!B:B, MachineCategory!A:A, "", 0, 1)
</f>
        <v>acf49a83-7c76-4577-a2b6-18cdafd7291e</v>
      </c>
      <c r="H1996" s="6"/>
    </row>
    <row r="1997">
      <c r="A1997" s="73" t="s">
        <v>600</v>
      </c>
      <c r="B1997" s="73">
        <v>8139.0</v>
      </c>
      <c r="C1997" s="73">
        <v>8132.0</v>
      </c>
      <c r="D1997" s="73">
        <v>5.0</v>
      </c>
      <c r="E1997" s="73"/>
      <c r="F1997" s="74" t="str">
        <f t="array" ref="F1997">XLOOKUP(B1997, MachineCategory!B:B, MachineCategory!A:A, "", 0, 1)
</f>
        <v>ad4439bb-ad1e-4b8e-9331-4d4b84295fbd</v>
      </c>
      <c r="G1997" s="74" t="str">
        <f t="array" ref="G1997">XLOOKUP(C1997, MachineCategory!B:B, MachineCategory!A:A, "", 0, 1)
</f>
        <v>83ed8ab4-5695-4031-b938-1ebde8650460</v>
      </c>
      <c r="H1997" s="6"/>
    </row>
    <row r="1998">
      <c r="A1998" s="73" t="s">
        <v>600</v>
      </c>
      <c r="B1998" s="73">
        <v>8139.0</v>
      </c>
      <c r="C1998" s="73">
        <v>8146.0</v>
      </c>
      <c r="D1998" s="73">
        <v>6.0</v>
      </c>
      <c r="E1998" s="73"/>
      <c r="F1998" s="74" t="str">
        <f t="array" ref="F1998">XLOOKUP(B1998, MachineCategory!B:B, MachineCategory!A:A, "", 0, 1)
</f>
        <v>ad4439bb-ad1e-4b8e-9331-4d4b84295fbd</v>
      </c>
      <c r="G1998" s="74" t="str">
        <f t="array" ref="G1998">XLOOKUP(C1998, MachineCategory!B:B, MachineCategory!A:A, "", 0, 1)
</f>
        <v>b527c05d-0ee4-4c70-b4fe-f0664ab1e56a</v>
      </c>
      <c r="H1998" s="6"/>
    </row>
    <row r="1999">
      <c r="A1999" s="73" t="s">
        <v>600</v>
      </c>
      <c r="B1999" s="73">
        <v>8139.0</v>
      </c>
      <c r="C1999" s="73">
        <v>8137.0</v>
      </c>
      <c r="D1999" s="73">
        <v>7.0</v>
      </c>
      <c r="E1999" s="73"/>
      <c r="F1999" s="74" t="str">
        <f t="array" ref="F1999">XLOOKUP(B1999, MachineCategory!B:B, MachineCategory!A:A, "", 0, 1)
</f>
        <v>ad4439bb-ad1e-4b8e-9331-4d4b84295fbd</v>
      </c>
      <c r="G1999" s="74" t="str">
        <f t="array" ref="G1999">XLOOKUP(C1999, MachineCategory!B:B, MachineCategory!A:A, "", 0, 1)
</f>
        <v>9ad9d415-1201-4d9d-b34a-3bf5e192fe37</v>
      </c>
      <c r="H1999" s="6"/>
    </row>
    <row r="2000">
      <c r="A2000" s="73" t="s">
        <v>600</v>
      </c>
      <c r="B2000" s="73">
        <v>8139.0</v>
      </c>
      <c r="C2000" s="73">
        <v>8136.0</v>
      </c>
      <c r="D2000" s="73">
        <v>8.0</v>
      </c>
      <c r="E2000" s="73"/>
      <c r="F2000" s="74" t="str">
        <f t="array" ref="F2000">XLOOKUP(B2000, MachineCategory!B:B, MachineCategory!A:A, "", 0, 1)
</f>
        <v>ad4439bb-ad1e-4b8e-9331-4d4b84295fbd</v>
      </c>
      <c r="G2000" s="74" t="str">
        <f t="array" ref="G2000">XLOOKUP(C2000, MachineCategory!B:B, MachineCategory!A:A, "", 0, 1)
</f>
        <v>a902cb9a-de5c-4c29-b46f-a1f84b844d43</v>
      </c>
      <c r="H2000" s="6"/>
    </row>
    <row r="2001">
      <c r="A2001" s="73" t="s">
        <v>600</v>
      </c>
      <c r="B2001" s="73">
        <v>8139.0</v>
      </c>
      <c r="C2001" s="73">
        <v>8145.0</v>
      </c>
      <c r="D2001" s="73">
        <v>9.0</v>
      </c>
      <c r="E2001" s="73"/>
      <c r="F2001" s="74" t="str">
        <f t="array" ref="F2001">XLOOKUP(B2001, MachineCategory!B:B, MachineCategory!A:A, "", 0, 1)
</f>
        <v>ad4439bb-ad1e-4b8e-9331-4d4b84295fbd</v>
      </c>
      <c r="G2001" s="74" t="str">
        <f t="array" ref="G2001">XLOOKUP(C2001, MachineCategory!B:B, MachineCategory!A:A, "", 0, 1)
</f>
        <v>791cd8e5-f67a-469b-aa9b-b60a1a1f5855</v>
      </c>
      <c r="H2001" s="6"/>
    </row>
    <row r="2002">
      <c r="A2002" s="73" t="s">
        <v>600</v>
      </c>
      <c r="B2002" s="73">
        <v>8139.0</v>
      </c>
      <c r="C2002" s="73">
        <v>8144.0</v>
      </c>
      <c r="D2002" s="73">
        <v>10.0</v>
      </c>
      <c r="E2002" s="73"/>
      <c r="F2002" s="74" t="str">
        <f t="array" ref="F2002">XLOOKUP(B2002, MachineCategory!B:B, MachineCategory!A:A, "", 0, 1)
</f>
        <v>ad4439bb-ad1e-4b8e-9331-4d4b84295fbd</v>
      </c>
      <c r="G2002" s="74" t="str">
        <f t="array" ref="G2002">XLOOKUP(C2002, MachineCategory!B:B, MachineCategory!A:A, "", 0, 1)
</f>
        <v>d0bdb222-3522-4f39-8d12-d7f43d780892</v>
      </c>
      <c r="H2002" s="6"/>
    </row>
    <row r="2003">
      <c r="A2003" s="73" t="s">
        <v>600</v>
      </c>
      <c r="B2003" s="73">
        <v>8139.0</v>
      </c>
      <c r="C2003" s="73">
        <v>8131.0</v>
      </c>
      <c r="D2003" s="73">
        <v>11.0</v>
      </c>
      <c r="E2003" s="73"/>
      <c r="F2003" s="74" t="str">
        <f t="array" ref="F2003">XLOOKUP(B2003, MachineCategory!B:B, MachineCategory!A:A, "", 0, 1)
</f>
        <v>ad4439bb-ad1e-4b8e-9331-4d4b84295fbd</v>
      </c>
      <c r="G2003" s="74" t="str">
        <f t="array" ref="G2003">XLOOKUP(C2003, MachineCategory!B:B, MachineCategory!A:A, "", 0, 1)
</f>
        <v>ecaa807a-6da2-48c5-abaa-37e49b849d87</v>
      </c>
      <c r="H2003" s="6"/>
    </row>
    <row r="2004">
      <c r="A2004" s="73" t="s">
        <v>600</v>
      </c>
      <c r="B2004" s="73">
        <v>8139.0</v>
      </c>
      <c r="C2004" s="73">
        <v>8130.0</v>
      </c>
      <c r="D2004" s="73">
        <v>12.0</v>
      </c>
      <c r="E2004" s="73"/>
      <c r="F2004" s="74" t="str">
        <f t="array" ref="F2004">XLOOKUP(B2004, MachineCategory!B:B, MachineCategory!A:A, "", 0, 1)
</f>
        <v>ad4439bb-ad1e-4b8e-9331-4d4b84295fbd</v>
      </c>
      <c r="G2004" s="74" t="str">
        <f t="array" ref="G2004">XLOOKUP(C2004, MachineCategory!B:B, MachineCategory!A:A, "", 0, 1)
</f>
        <v>133e579b-1ad4-4de4-9bcb-9682d9529c0e</v>
      </c>
      <c r="H2004" s="6"/>
    </row>
    <row r="2005">
      <c r="A2005" s="73" t="s">
        <v>600</v>
      </c>
      <c r="B2005" s="73">
        <v>8139.0</v>
      </c>
      <c r="C2005" s="73">
        <v>8135.0</v>
      </c>
      <c r="D2005" s="73">
        <v>13.0</v>
      </c>
      <c r="E2005" s="73"/>
      <c r="F2005" s="74" t="str">
        <f t="array" ref="F2005">XLOOKUP(B2005, MachineCategory!B:B, MachineCategory!A:A, "", 0, 1)
</f>
        <v>ad4439bb-ad1e-4b8e-9331-4d4b84295fbd</v>
      </c>
      <c r="G2005" s="74" t="str">
        <f t="array" ref="G2005">XLOOKUP(C2005, MachineCategory!B:B, MachineCategory!A:A, "", 0, 1)
</f>
        <v>2013c109-9f88-49bb-a54b-7aa955d6537f</v>
      </c>
      <c r="H2005" s="6"/>
    </row>
    <row r="2006">
      <c r="A2006" s="73" t="s">
        <v>600</v>
      </c>
      <c r="B2006" s="73">
        <v>8139.0</v>
      </c>
      <c r="C2006" s="73">
        <v>8141.0</v>
      </c>
      <c r="D2006" s="73">
        <v>14.0</v>
      </c>
      <c r="E2006" s="73"/>
      <c r="F2006" s="74" t="str">
        <f t="array" ref="F2006">XLOOKUP(B2006, MachineCategory!B:B, MachineCategory!A:A, "", 0, 1)
</f>
        <v>ad4439bb-ad1e-4b8e-9331-4d4b84295fbd</v>
      </c>
      <c r="G2006" s="74" t="str">
        <f t="array" ref="G2006">XLOOKUP(C2006, MachineCategory!B:B, MachineCategory!A:A, "", 0, 1)
</f>
        <v>7f156dad-2a83-4b3a-9b35-b8c7cf788c64</v>
      </c>
      <c r="H2006" s="6"/>
    </row>
    <row r="2007">
      <c r="A2007" s="73" t="s">
        <v>600</v>
      </c>
      <c r="B2007" s="73">
        <v>8139.0</v>
      </c>
      <c r="C2007" s="73">
        <v>8142.0</v>
      </c>
      <c r="D2007" s="73">
        <v>15.0</v>
      </c>
      <c r="E2007" s="73"/>
      <c r="F2007" s="74" t="str">
        <f t="array" ref="F2007">XLOOKUP(B2007, MachineCategory!B:B, MachineCategory!A:A, "", 0, 1)
</f>
        <v>ad4439bb-ad1e-4b8e-9331-4d4b84295fbd</v>
      </c>
      <c r="G2007" s="74" t="str">
        <f t="array" ref="G2007">XLOOKUP(C2007, MachineCategory!B:B, MachineCategory!A:A, "", 0, 1)
</f>
        <v>73a2249c-24cf-4111-8ee2-573d97387f2c</v>
      </c>
      <c r="H2007" s="6"/>
    </row>
    <row r="2008">
      <c r="A2008" s="73" t="s">
        <v>600</v>
      </c>
      <c r="B2008" s="73">
        <v>8139.0</v>
      </c>
      <c r="C2008" s="73">
        <v>8143.0</v>
      </c>
      <c r="D2008" s="73">
        <v>16.0</v>
      </c>
      <c r="E2008" s="73"/>
      <c r="F2008" s="74" t="str">
        <f t="array" ref="F2008">XLOOKUP(B2008, MachineCategory!B:B, MachineCategory!A:A, "", 0, 1)
</f>
        <v>ad4439bb-ad1e-4b8e-9331-4d4b84295fbd</v>
      </c>
      <c r="G2008" s="74" t="str">
        <f t="array" ref="G2008">XLOOKUP(C2008, MachineCategory!B:B, MachineCategory!A:A, "", 0, 1)
</f>
        <v>40f7d539-2e7f-4dbd-9a3f-05bb164f8067</v>
      </c>
      <c r="H2008" s="6"/>
    </row>
    <row r="2009">
      <c r="A2009" s="73" t="s">
        <v>600</v>
      </c>
      <c r="B2009" s="73">
        <v>8139.0</v>
      </c>
      <c r="C2009" s="73">
        <v>8508.0</v>
      </c>
      <c r="D2009" s="73">
        <v>17.0</v>
      </c>
      <c r="E2009" s="73"/>
      <c r="F2009" s="74" t="str">
        <f t="array" ref="F2009">XLOOKUP(B2009, MachineCategory!B:B, MachineCategory!A:A, "", 0, 1)
</f>
        <v>ad4439bb-ad1e-4b8e-9331-4d4b84295fbd</v>
      </c>
      <c r="G2009" s="74" t="str">
        <f t="array" ref="G2009">XLOOKUP(C2009, MachineCategory!B:B, MachineCategory!A:A, "", 0, 1)
</f>
        <v>c40a99eb-2c08-4629-ad1a-1a29523631d5</v>
      </c>
      <c r="H2009" s="6"/>
    </row>
    <row r="2010">
      <c r="A2010" s="73" t="s">
        <v>600</v>
      </c>
      <c r="B2010" s="73">
        <v>8139.0</v>
      </c>
      <c r="C2010" s="73">
        <v>8706.0</v>
      </c>
      <c r="D2010" s="73">
        <v>18.0</v>
      </c>
      <c r="E2010" s="73"/>
      <c r="F2010" s="74" t="str">
        <f t="array" ref="F2010">XLOOKUP(B2010, MachineCategory!B:B, MachineCategory!A:A, "", 0, 1)
</f>
        <v>ad4439bb-ad1e-4b8e-9331-4d4b84295fbd</v>
      </c>
      <c r="G2010" s="74" t="str">
        <f t="array" ref="G2010">XLOOKUP(C2010, MachineCategory!B:B, MachineCategory!A:A, "", 0, 1)
</f>
        <v>7be74b28-c62f-468e-99bf-67f863addc24</v>
      </c>
      <c r="H2010" s="6"/>
    </row>
    <row r="2011">
      <c r="A2011" s="73" t="s">
        <v>600</v>
      </c>
      <c r="B2011" s="73">
        <v>8139.0</v>
      </c>
      <c r="C2011" s="73">
        <v>8707.0</v>
      </c>
      <c r="D2011" s="73">
        <v>19.0</v>
      </c>
      <c r="E2011" s="73"/>
      <c r="F2011" s="74" t="str">
        <f t="array" ref="F2011">XLOOKUP(B2011, MachineCategory!B:B, MachineCategory!A:A, "", 0, 1)
</f>
        <v>ad4439bb-ad1e-4b8e-9331-4d4b84295fbd</v>
      </c>
      <c r="G2011" s="74" t="str">
        <f t="array" ref="G2011">XLOOKUP(C2011, MachineCategory!B:B, MachineCategory!A:A, "", 0, 1)
</f>
        <v>e403c3d4-87f3-4fb7-878f-0968b00fbf6d</v>
      </c>
      <c r="H2011" s="6"/>
    </row>
    <row r="2012">
      <c r="A2012" s="73" t="s">
        <v>600</v>
      </c>
      <c r="B2012" s="73">
        <v>8140.0</v>
      </c>
      <c r="C2012" s="73">
        <v>8141.0</v>
      </c>
      <c r="D2012" s="73">
        <v>1.0</v>
      </c>
      <c r="E2012" s="74" t="b">
        <v>1</v>
      </c>
      <c r="F2012" s="74" t="str">
        <f t="array" ref="F2012">XLOOKUP(B2012, MachineCategory!B:B, MachineCategory!A:A, "", 0, 1)
</f>
        <v>1812edc2-2c5c-4489-b185-9fe85dba1c6a</v>
      </c>
      <c r="G2012" s="74" t="str">
        <f t="array" ref="G2012">XLOOKUP(C2012, MachineCategory!B:B, MachineCategory!A:A, "", 0, 1)
</f>
        <v>7f156dad-2a83-4b3a-9b35-b8c7cf788c64</v>
      </c>
      <c r="H2012" s="6"/>
    </row>
    <row r="2013">
      <c r="A2013" s="73" t="s">
        <v>600</v>
      </c>
      <c r="B2013" s="73">
        <v>8140.0</v>
      </c>
      <c r="C2013" s="73">
        <v>8139.0</v>
      </c>
      <c r="D2013" s="73">
        <v>2.0</v>
      </c>
      <c r="E2013" s="73"/>
      <c r="F2013" s="74" t="str">
        <f t="array" ref="F2013">XLOOKUP(B2013, MachineCategory!B:B, MachineCategory!A:A, "", 0, 1)
</f>
        <v>1812edc2-2c5c-4489-b185-9fe85dba1c6a</v>
      </c>
      <c r="G2013" s="74" t="str">
        <f t="array" ref="G2013">XLOOKUP(C2013, MachineCategory!B:B, MachineCategory!A:A, "", 0, 1)
</f>
        <v>ad4439bb-ad1e-4b8e-9331-4d4b84295fbd</v>
      </c>
      <c r="H2013" s="6"/>
    </row>
    <row r="2014">
      <c r="A2014" s="73" t="s">
        <v>600</v>
      </c>
      <c r="B2014" s="73">
        <v>8140.0</v>
      </c>
      <c r="C2014" s="73">
        <v>8133.0</v>
      </c>
      <c r="D2014" s="73">
        <v>3.0</v>
      </c>
      <c r="E2014" s="73"/>
      <c r="F2014" s="74" t="str">
        <f t="array" ref="F2014">XLOOKUP(B2014, MachineCategory!B:B, MachineCategory!A:A, "", 0, 1)
</f>
        <v>1812edc2-2c5c-4489-b185-9fe85dba1c6a</v>
      </c>
      <c r="G2014" s="74" t="str">
        <f t="array" ref="G2014">XLOOKUP(C2014, MachineCategory!B:B, MachineCategory!A:A, "", 0, 1)
</f>
        <v>acf49a83-7c76-4577-a2b6-18cdafd7291e</v>
      </c>
      <c r="H2014" s="6"/>
    </row>
    <row r="2015">
      <c r="A2015" s="73" t="s">
        <v>600</v>
      </c>
      <c r="B2015" s="73">
        <v>8140.0</v>
      </c>
      <c r="C2015" s="73">
        <v>8134.0</v>
      </c>
      <c r="D2015" s="73">
        <v>4.0</v>
      </c>
      <c r="E2015" s="73"/>
      <c r="F2015" s="74" t="str">
        <f t="array" ref="F2015">XLOOKUP(B2015, MachineCategory!B:B, MachineCategory!A:A, "", 0, 1)
</f>
        <v>1812edc2-2c5c-4489-b185-9fe85dba1c6a</v>
      </c>
      <c r="G2015" s="74" t="str">
        <f t="array" ref="G2015">XLOOKUP(C2015, MachineCategory!B:B, MachineCategory!A:A, "", 0, 1)
</f>
        <v>1595fde3-5e55-476a-9599-eb372ddcdc21</v>
      </c>
      <c r="H2015" s="6"/>
    </row>
    <row r="2016">
      <c r="A2016" s="73" t="s">
        <v>600</v>
      </c>
      <c r="B2016" s="73">
        <v>8140.0</v>
      </c>
      <c r="C2016" s="73">
        <v>8135.0</v>
      </c>
      <c r="D2016" s="73">
        <v>5.0</v>
      </c>
      <c r="E2016" s="73"/>
      <c r="F2016" s="74" t="str">
        <f t="array" ref="F2016">XLOOKUP(B2016, MachineCategory!B:B, MachineCategory!A:A, "", 0, 1)
</f>
        <v>1812edc2-2c5c-4489-b185-9fe85dba1c6a</v>
      </c>
      <c r="G2016" s="74" t="str">
        <f t="array" ref="G2016">XLOOKUP(C2016, MachineCategory!B:B, MachineCategory!A:A, "", 0, 1)
</f>
        <v>2013c109-9f88-49bb-a54b-7aa955d6537f</v>
      </c>
      <c r="H2016" s="6"/>
    </row>
    <row r="2017">
      <c r="A2017" s="73" t="s">
        <v>600</v>
      </c>
      <c r="B2017" s="73">
        <v>8140.0</v>
      </c>
      <c r="C2017" s="73">
        <v>8138.0</v>
      </c>
      <c r="D2017" s="73">
        <v>6.0</v>
      </c>
      <c r="E2017" s="73"/>
      <c r="F2017" s="74" t="str">
        <f t="array" ref="F2017">XLOOKUP(B2017, MachineCategory!B:B, MachineCategory!A:A, "", 0, 1)
</f>
        <v>1812edc2-2c5c-4489-b185-9fe85dba1c6a</v>
      </c>
      <c r="G2017" s="74" t="str">
        <f t="array" ref="G2017">XLOOKUP(C2017, MachineCategory!B:B, MachineCategory!A:A, "", 0, 1)
</f>
        <v>4df94c25-b269-45f7-89d1-c581919f2db9</v>
      </c>
      <c r="H2017" s="6"/>
    </row>
    <row r="2018">
      <c r="A2018" s="73" t="s">
        <v>600</v>
      </c>
      <c r="B2018" s="73">
        <v>8140.0</v>
      </c>
      <c r="C2018" s="73">
        <v>8137.0</v>
      </c>
      <c r="D2018" s="73">
        <v>7.0</v>
      </c>
      <c r="E2018" s="73"/>
      <c r="F2018" s="74" t="str">
        <f t="array" ref="F2018">XLOOKUP(B2018, MachineCategory!B:B, MachineCategory!A:A, "", 0, 1)
</f>
        <v>1812edc2-2c5c-4489-b185-9fe85dba1c6a</v>
      </c>
      <c r="G2018" s="74" t="str">
        <f t="array" ref="G2018">XLOOKUP(C2018, MachineCategory!B:B, MachineCategory!A:A, "", 0, 1)
</f>
        <v>9ad9d415-1201-4d9d-b34a-3bf5e192fe37</v>
      </c>
      <c r="H2018" s="6"/>
    </row>
    <row r="2019">
      <c r="A2019" s="73" t="s">
        <v>600</v>
      </c>
      <c r="B2019" s="73">
        <v>8140.0</v>
      </c>
      <c r="C2019" s="73">
        <v>8136.0</v>
      </c>
      <c r="D2019" s="73">
        <v>8.0</v>
      </c>
      <c r="E2019" s="73"/>
      <c r="F2019" s="74" t="str">
        <f t="array" ref="F2019">XLOOKUP(B2019, MachineCategory!B:B, MachineCategory!A:A, "", 0, 1)
</f>
        <v>1812edc2-2c5c-4489-b185-9fe85dba1c6a</v>
      </c>
      <c r="G2019" s="74" t="str">
        <f t="array" ref="G2019">XLOOKUP(C2019, MachineCategory!B:B, MachineCategory!A:A, "", 0, 1)
</f>
        <v>a902cb9a-de5c-4c29-b46f-a1f84b844d43</v>
      </c>
      <c r="H2019" s="6"/>
    </row>
    <row r="2020">
      <c r="A2020" s="73" t="s">
        <v>600</v>
      </c>
      <c r="B2020" s="73">
        <v>8140.0</v>
      </c>
      <c r="C2020" s="73">
        <v>8132.0</v>
      </c>
      <c r="D2020" s="73">
        <v>9.0</v>
      </c>
      <c r="E2020" s="73"/>
      <c r="F2020" s="74" t="str">
        <f t="array" ref="F2020">XLOOKUP(B2020, MachineCategory!B:B, MachineCategory!A:A, "", 0, 1)
</f>
        <v>1812edc2-2c5c-4489-b185-9fe85dba1c6a</v>
      </c>
      <c r="G2020" s="74" t="str">
        <f t="array" ref="G2020">XLOOKUP(C2020, MachineCategory!B:B, MachineCategory!A:A, "", 0, 1)
</f>
        <v>83ed8ab4-5695-4031-b938-1ebde8650460</v>
      </c>
      <c r="H2020" s="6"/>
    </row>
    <row r="2021">
      <c r="A2021" s="73" t="s">
        <v>600</v>
      </c>
      <c r="B2021" s="73">
        <v>8140.0</v>
      </c>
      <c r="C2021" s="73">
        <v>8131.0</v>
      </c>
      <c r="D2021" s="73">
        <v>10.0</v>
      </c>
      <c r="E2021" s="73"/>
      <c r="F2021" s="74" t="str">
        <f t="array" ref="F2021">XLOOKUP(B2021, MachineCategory!B:B, MachineCategory!A:A, "", 0, 1)
</f>
        <v>1812edc2-2c5c-4489-b185-9fe85dba1c6a</v>
      </c>
      <c r="G2021" s="74" t="str">
        <f t="array" ref="G2021">XLOOKUP(C2021, MachineCategory!B:B, MachineCategory!A:A, "", 0, 1)
</f>
        <v>ecaa807a-6da2-48c5-abaa-37e49b849d87</v>
      </c>
      <c r="H2021" s="6"/>
    </row>
    <row r="2022">
      <c r="A2022" s="73" t="s">
        <v>600</v>
      </c>
      <c r="B2022" s="73">
        <v>8140.0</v>
      </c>
      <c r="C2022" s="73">
        <v>8130.0</v>
      </c>
      <c r="D2022" s="73">
        <v>11.0</v>
      </c>
      <c r="E2022" s="73"/>
      <c r="F2022" s="74" t="str">
        <f t="array" ref="F2022">XLOOKUP(B2022, MachineCategory!B:B, MachineCategory!A:A, "", 0, 1)
</f>
        <v>1812edc2-2c5c-4489-b185-9fe85dba1c6a</v>
      </c>
      <c r="G2022" s="74" t="str">
        <f t="array" ref="G2022">XLOOKUP(C2022, MachineCategory!B:B, MachineCategory!A:A, "", 0, 1)
</f>
        <v>133e579b-1ad4-4de4-9bcb-9682d9529c0e</v>
      </c>
      <c r="H2022" s="6"/>
    </row>
    <row r="2023">
      <c r="A2023" s="73" t="s">
        <v>600</v>
      </c>
      <c r="B2023" s="73">
        <v>8140.0</v>
      </c>
      <c r="C2023" s="73">
        <v>8142.0</v>
      </c>
      <c r="D2023" s="73">
        <v>12.0</v>
      </c>
      <c r="E2023" s="73"/>
      <c r="F2023" s="74" t="str">
        <f t="array" ref="F2023">XLOOKUP(B2023, MachineCategory!B:B, MachineCategory!A:A, "", 0, 1)
</f>
        <v>1812edc2-2c5c-4489-b185-9fe85dba1c6a</v>
      </c>
      <c r="G2023" s="74" t="str">
        <f t="array" ref="G2023">XLOOKUP(C2023, MachineCategory!B:B, MachineCategory!A:A, "", 0, 1)
</f>
        <v>73a2249c-24cf-4111-8ee2-573d97387f2c</v>
      </c>
      <c r="H2023" s="6"/>
    </row>
    <row r="2024">
      <c r="A2024" s="73" t="s">
        <v>600</v>
      </c>
      <c r="B2024" s="73">
        <v>8140.0</v>
      </c>
      <c r="C2024" s="73">
        <v>8143.0</v>
      </c>
      <c r="D2024" s="73">
        <v>13.0</v>
      </c>
      <c r="E2024" s="73"/>
      <c r="F2024" s="74" t="str">
        <f t="array" ref="F2024">XLOOKUP(B2024, MachineCategory!B:B, MachineCategory!A:A, "", 0, 1)
</f>
        <v>1812edc2-2c5c-4489-b185-9fe85dba1c6a</v>
      </c>
      <c r="G2024" s="74" t="str">
        <f t="array" ref="G2024">XLOOKUP(C2024, MachineCategory!B:B, MachineCategory!A:A, "", 0, 1)
</f>
        <v>40f7d539-2e7f-4dbd-9a3f-05bb164f8067</v>
      </c>
      <c r="H2024" s="6"/>
    </row>
    <row r="2025">
      <c r="A2025" s="73" t="s">
        <v>600</v>
      </c>
      <c r="B2025" s="73">
        <v>8140.0</v>
      </c>
      <c r="C2025" s="73">
        <v>8144.0</v>
      </c>
      <c r="D2025" s="73">
        <v>14.0</v>
      </c>
      <c r="E2025" s="73"/>
      <c r="F2025" s="74" t="str">
        <f t="array" ref="F2025">XLOOKUP(B2025, MachineCategory!B:B, MachineCategory!A:A, "", 0, 1)
</f>
        <v>1812edc2-2c5c-4489-b185-9fe85dba1c6a</v>
      </c>
      <c r="G2025" s="74" t="str">
        <f t="array" ref="G2025">XLOOKUP(C2025, MachineCategory!B:B, MachineCategory!A:A, "", 0, 1)
</f>
        <v>d0bdb222-3522-4f39-8d12-d7f43d780892</v>
      </c>
      <c r="H2025" s="6"/>
    </row>
    <row r="2026">
      <c r="A2026" s="73" t="s">
        <v>600</v>
      </c>
      <c r="B2026" s="73">
        <v>8140.0</v>
      </c>
      <c r="C2026" s="73">
        <v>8145.0</v>
      </c>
      <c r="D2026" s="73">
        <v>15.0</v>
      </c>
      <c r="E2026" s="73"/>
      <c r="F2026" s="74" t="str">
        <f t="array" ref="F2026">XLOOKUP(B2026, MachineCategory!B:B, MachineCategory!A:A, "", 0, 1)
</f>
        <v>1812edc2-2c5c-4489-b185-9fe85dba1c6a</v>
      </c>
      <c r="G2026" s="74" t="str">
        <f t="array" ref="G2026">XLOOKUP(C2026, MachineCategory!B:B, MachineCategory!A:A, "", 0, 1)
</f>
        <v>791cd8e5-f67a-469b-aa9b-b60a1a1f5855</v>
      </c>
      <c r="H2026" s="6"/>
    </row>
    <row r="2027">
      <c r="A2027" s="73" t="s">
        <v>600</v>
      </c>
      <c r="B2027" s="73">
        <v>8140.0</v>
      </c>
      <c r="C2027" s="73">
        <v>8146.0</v>
      </c>
      <c r="D2027" s="73">
        <v>16.0</v>
      </c>
      <c r="E2027" s="73"/>
      <c r="F2027" s="74" t="str">
        <f t="array" ref="F2027">XLOOKUP(B2027, MachineCategory!B:B, MachineCategory!A:A, "", 0, 1)
</f>
        <v>1812edc2-2c5c-4489-b185-9fe85dba1c6a</v>
      </c>
      <c r="G2027" s="74" t="str">
        <f t="array" ref="G2027">XLOOKUP(C2027, MachineCategory!B:B, MachineCategory!A:A, "", 0, 1)
</f>
        <v>b527c05d-0ee4-4c70-b4fe-f0664ab1e56a</v>
      </c>
      <c r="H2027" s="6"/>
    </row>
    <row r="2028">
      <c r="A2028" s="73" t="s">
        <v>600</v>
      </c>
      <c r="B2028" s="73">
        <v>8140.0</v>
      </c>
      <c r="C2028" s="73">
        <v>8508.0</v>
      </c>
      <c r="D2028" s="73">
        <v>17.0</v>
      </c>
      <c r="E2028" s="73"/>
      <c r="F2028" s="74" t="str">
        <f t="array" ref="F2028">XLOOKUP(B2028, MachineCategory!B:B, MachineCategory!A:A, "", 0, 1)
</f>
        <v>1812edc2-2c5c-4489-b185-9fe85dba1c6a</v>
      </c>
      <c r="G2028" s="74" t="str">
        <f t="array" ref="G2028">XLOOKUP(C2028, MachineCategory!B:B, MachineCategory!A:A, "", 0, 1)
</f>
        <v>c40a99eb-2c08-4629-ad1a-1a29523631d5</v>
      </c>
      <c r="H2028" s="6"/>
    </row>
    <row r="2029">
      <c r="A2029" s="73" t="s">
        <v>600</v>
      </c>
      <c r="B2029" s="73">
        <v>8140.0</v>
      </c>
      <c r="C2029" s="73">
        <v>8706.0</v>
      </c>
      <c r="D2029" s="73">
        <v>18.0</v>
      </c>
      <c r="E2029" s="73"/>
      <c r="F2029" s="74" t="str">
        <f t="array" ref="F2029">XLOOKUP(B2029, MachineCategory!B:B, MachineCategory!A:A, "", 0, 1)
</f>
        <v>1812edc2-2c5c-4489-b185-9fe85dba1c6a</v>
      </c>
      <c r="G2029" s="74" t="str">
        <f t="array" ref="G2029">XLOOKUP(C2029, MachineCategory!B:B, MachineCategory!A:A, "", 0, 1)
</f>
        <v>7be74b28-c62f-468e-99bf-67f863addc24</v>
      </c>
      <c r="H2029" s="6"/>
    </row>
    <row r="2030">
      <c r="A2030" s="73" t="s">
        <v>600</v>
      </c>
      <c r="B2030" s="73">
        <v>8140.0</v>
      </c>
      <c r="C2030" s="73">
        <v>8707.0</v>
      </c>
      <c r="D2030" s="73">
        <v>19.0</v>
      </c>
      <c r="E2030" s="73"/>
      <c r="F2030" s="74" t="str">
        <f t="array" ref="F2030">XLOOKUP(B2030, MachineCategory!B:B, MachineCategory!A:A, "", 0, 1)
</f>
        <v>1812edc2-2c5c-4489-b185-9fe85dba1c6a</v>
      </c>
      <c r="G2030" s="74" t="str">
        <f t="array" ref="G2030">XLOOKUP(C2030, MachineCategory!B:B, MachineCategory!A:A, "", 0, 1)
</f>
        <v>e403c3d4-87f3-4fb7-878f-0968b00fbf6d</v>
      </c>
      <c r="H2030" s="6"/>
    </row>
    <row r="2031">
      <c r="A2031" s="73" t="s">
        <v>600</v>
      </c>
      <c r="B2031" s="73">
        <v>8141.0</v>
      </c>
      <c r="C2031" s="73">
        <v>8140.0</v>
      </c>
      <c r="D2031" s="73">
        <v>1.0</v>
      </c>
      <c r="E2031" s="74" t="b">
        <v>1</v>
      </c>
      <c r="F2031" s="74" t="str">
        <f t="array" ref="F2031">XLOOKUP(B2031, MachineCategory!B:B, MachineCategory!A:A, "", 0, 1)
</f>
        <v>7f156dad-2a83-4b3a-9b35-b8c7cf788c64</v>
      </c>
      <c r="G2031" s="74" t="str">
        <f t="array" ref="G2031">XLOOKUP(C2031, MachineCategory!B:B, MachineCategory!A:A, "", 0, 1)
</f>
        <v>1812edc2-2c5c-4489-b185-9fe85dba1c6a</v>
      </c>
      <c r="H2031" s="6"/>
    </row>
    <row r="2032">
      <c r="A2032" s="73" t="s">
        <v>600</v>
      </c>
      <c r="B2032" s="73">
        <v>8141.0</v>
      </c>
      <c r="C2032" s="73">
        <v>8135.0</v>
      </c>
      <c r="D2032" s="73">
        <v>2.0</v>
      </c>
      <c r="E2032" s="73"/>
      <c r="F2032" s="74" t="str">
        <f t="array" ref="F2032">XLOOKUP(B2032, MachineCategory!B:B, MachineCategory!A:A, "", 0, 1)
</f>
        <v>7f156dad-2a83-4b3a-9b35-b8c7cf788c64</v>
      </c>
      <c r="G2032" s="74" t="str">
        <f t="array" ref="G2032">XLOOKUP(C2032, MachineCategory!B:B, MachineCategory!A:A, "", 0, 1)
</f>
        <v>2013c109-9f88-49bb-a54b-7aa955d6537f</v>
      </c>
      <c r="H2032" s="6"/>
    </row>
    <row r="2033">
      <c r="A2033" s="73" t="s">
        <v>600</v>
      </c>
      <c r="B2033" s="73">
        <v>8141.0</v>
      </c>
      <c r="C2033" s="73">
        <v>8134.0</v>
      </c>
      <c r="D2033" s="73">
        <v>3.0</v>
      </c>
      <c r="E2033" s="73"/>
      <c r="F2033" s="74" t="str">
        <f t="array" ref="F2033">XLOOKUP(B2033, MachineCategory!B:B, MachineCategory!A:A, "", 0, 1)
</f>
        <v>7f156dad-2a83-4b3a-9b35-b8c7cf788c64</v>
      </c>
      <c r="G2033" s="74" t="str">
        <f t="array" ref="G2033">XLOOKUP(C2033, MachineCategory!B:B, MachineCategory!A:A, "", 0, 1)
</f>
        <v>1595fde3-5e55-476a-9599-eb372ddcdc21</v>
      </c>
      <c r="H2033" s="6"/>
    </row>
    <row r="2034">
      <c r="A2034" s="73" t="s">
        <v>600</v>
      </c>
      <c r="B2034" s="73">
        <v>8141.0</v>
      </c>
      <c r="C2034" s="73">
        <v>8139.0</v>
      </c>
      <c r="D2034" s="73">
        <v>4.0</v>
      </c>
      <c r="E2034" s="73"/>
      <c r="F2034" s="74" t="str">
        <f t="array" ref="F2034">XLOOKUP(B2034, MachineCategory!B:B, MachineCategory!A:A, "", 0, 1)
</f>
        <v>7f156dad-2a83-4b3a-9b35-b8c7cf788c64</v>
      </c>
      <c r="G2034" s="74" t="str">
        <f t="array" ref="G2034">XLOOKUP(C2034, MachineCategory!B:B, MachineCategory!A:A, "", 0, 1)
</f>
        <v>ad4439bb-ad1e-4b8e-9331-4d4b84295fbd</v>
      </c>
      <c r="H2034" s="6"/>
    </row>
    <row r="2035">
      <c r="A2035" s="73" t="s">
        <v>600</v>
      </c>
      <c r="B2035" s="73">
        <v>8141.0</v>
      </c>
      <c r="C2035" s="73">
        <v>8133.0</v>
      </c>
      <c r="D2035" s="73">
        <v>5.0</v>
      </c>
      <c r="E2035" s="73"/>
      <c r="F2035" s="74" t="str">
        <f t="array" ref="F2035">XLOOKUP(B2035, MachineCategory!B:B, MachineCategory!A:A, "", 0, 1)
</f>
        <v>7f156dad-2a83-4b3a-9b35-b8c7cf788c64</v>
      </c>
      <c r="G2035" s="74" t="str">
        <f t="array" ref="G2035">XLOOKUP(C2035, MachineCategory!B:B, MachineCategory!A:A, "", 0, 1)
</f>
        <v>acf49a83-7c76-4577-a2b6-18cdafd7291e</v>
      </c>
      <c r="H2035" s="6"/>
    </row>
    <row r="2036">
      <c r="A2036" s="73" t="s">
        <v>600</v>
      </c>
      <c r="B2036" s="73">
        <v>8141.0</v>
      </c>
      <c r="C2036" s="73">
        <v>8132.0</v>
      </c>
      <c r="D2036" s="73">
        <v>6.0</v>
      </c>
      <c r="E2036" s="73"/>
      <c r="F2036" s="74" t="str">
        <f t="array" ref="F2036">XLOOKUP(B2036, MachineCategory!B:B, MachineCategory!A:A, "", 0, 1)
</f>
        <v>7f156dad-2a83-4b3a-9b35-b8c7cf788c64</v>
      </c>
      <c r="G2036" s="74" t="str">
        <f t="array" ref="G2036">XLOOKUP(C2036, MachineCategory!B:B, MachineCategory!A:A, "", 0, 1)
</f>
        <v>83ed8ab4-5695-4031-b938-1ebde8650460</v>
      </c>
      <c r="H2036" s="6"/>
    </row>
    <row r="2037">
      <c r="A2037" s="73" t="s">
        <v>600</v>
      </c>
      <c r="B2037" s="73">
        <v>8141.0</v>
      </c>
      <c r="C2037" s="73">
        <v>8138.0</v>
      </c>
      <c r="D2037" s="73">
        <v>7.0</v>
      </c>
      <c r="E2037" s="73"/>
      <c r="F2037" s="74" t="str">
        <f t="array" ref="F2037">XLOOKUP(B2037, MachineCategory!B:B, MachineCategory!A:A, "", 0, 1)
</f>
        <v>7f156dad-2a83-4b3a-9b35-b8c7cf788c64</v>
      </c>
      <c r="G2037" s="74" t="str">
        <f t="array" ref="G2037">XLOOKUP(C2037, MachineCategory!B:B, MachineCategory!A:A, "", 0, 1)
</f>
        <v>4df94c25-b269-45f7-89d1-c581919f2db9</v>
      </c>
      <c r="H2037" s="6"/>
    </row>
    <row r="2038">
      <c r="A2038" s="73" t="s">
        <v>600</v>
      </c>
      <c r="B2038" s="73">
        <v>8141.0</v>
      </c>
      <c r="C2038" s="73">
        <v>8131.0</v>
      </c>
      <c r="D2038" s="73">
        <v>8.0</v>
      </c>
      <c r="E2038" s="73"/>
      <c r="F2038" s="74" t="str">
        <f t="array" ref="F2038">XLOOKUP(B2038, MachineCategory!B:B, MachineCategory!A:A, "", 0, 1)
</f>
        <v>7f156dad-2a83-4b3a-9b35-b8c7cf788c64</v>
      </c>
      <c r="G2038" s="74" t="str">
        <f t="array" ref="G2038">XLOOKUP(C2038, MachineCategory!B:B, MachineCategory!A:A, "", 0, 1)
</f>
        <v>ecaa807a-6da2-48c5-abaa-37e49b849d87</v>
      </c>
      <c r="H2038" s="6"/>
    </row>
    <row r="2039">
      <c r="A2039" s="73" t="s">
        <v>600</v>
      </c>
      <c r="B2039" s="73">
        <v>8141.0</v>
      </c>
      <c r="C2039" s="73">
        <v>8137.0</v>
      </c>
      <c r="D2039" s="73">
        <v>9.0</v>
      </c>
      <c r="E2039" s="73"/>
      <c r="F2039" s="74" t="str">
        <f t="array" ref="F2039">XLOOKUP(B2039, MachineCategory!B:B, MachineCategory!A:A, "", 0, 1)
</f>
        <v>7f156dad-2a83-4b3a-9b35-b8c7cf788c64</v>
      </c>
      <c r="G2039" s="74" t="str">
        <f t="array" ref="G2039">XLOOKUP(C2039, MachineCategory!B:B, MachineCategory!A:A, "", 0, 1)
</f>
        <v>9ad9d415-1201-4d9d-b34a-3bf5e192fe37</v>
      </c>
      <c r="H2039" s="6"/>
    </row>
    <row r="2040">
      <c r="A2040" s="73" t="s">
        <v>600</v>
      </c>
      <c r="B2040" s="73">
        <v>8141.0</v>
      </c>
      <c r="C2040" s="73">
        <v>8136.0</v>
      </c>
      <c r="D2040" s="73">
        <v>10.0</v>
      </c>
      <c r="E2040" s="73"/>
      <c r="F2040" s="74" t="str">
        <f t="array" ref="F2040">XLOOKUP(B2040, MachineCategory!B:B, MachineCategory!A:A, "", 0, 1)
</f>
        <v>7f156dad-2a83-4b3a-9b35-b8c7cf788c64</v>
      </c>
      <c r="G2040" s="74" t="str">
        <f t="array" ref="G2040">XLOOKUP(C2040, MachineCategory!B:B, MachineCategory!A:A, "", 0, 1)
</f>
        <v>a902cb9a-de5c-4c29-b46f-a1f84b844d43</v>
      </c>
      <c r="H2040" s="6"/>
    </row>
    <row r="2041">
      <c r="A2041" s="73" t="s">
        <v>600</v>
      </c>
      <c r="B2041" s="73">
        <v>8141.0</v>
      </c>
      <c r="C2041" s="73">
        <v>8130.0</v>
      </c>
      <c r="D2041" s="73">
        <v>11.0</v>
      </c>
      <c r="E2041" s="73"/>
      <c r="F2041" s="74" t="str">
        <f t="array" ref="F2041">XLOOKUP(B2041, MachineCategory!B:B, MachineCategory!A:A, "", 0, 1)
</f>
        <v>7f156dad-2a83-4b3a-9b35-b8c7cf788c64</v>
      </c>
      <c r="G2041" s="74" t="str">
        <f t="array" ref="G2041">XLOOKUP(C2041, MachineCategory!B:B, MachineCategory!A:A, "", 0, 1)
</f>
        <v>133e579b-1ad4-4de4-9bcb-9682d9529c0e</v>
      </c>
      <c r="H2041" s="6"/>
    </row>
    <row r="2042">
      <c r="A2042" s="73" t="s">
        <v>600</v>
      </c>
      <c r="B2042" s="73">
        <v>8141.0</v>
      </c>
      <c r="C2042" s="73">
        <v>8142.0</v>
      </c>
      <c r="D2042" s="73">
        <v>12.0</v>
      </c>
      <c r="E2042" s="73"/>
      <c r="F2042" s="74" t="str">
        <f t="array" ref="F2042">XLOOKUP(B2042, MachineCategory!B:B, MachineCategory!A:A, "", 0, 1)
</f>
        <v>7f156dad-2a83-4b3a-9b35-b8c7cf788c64</v>
      </c>
      <c r="G2042" s="74" t="str">
        <f t="array" ref="G2042">XLOOKUP(C2042, MachineCategory!B:B, MachineCategory!A:A, "", 0, 1)
</f>
        <v>73a2249c-24cf-4111-8ee2-573d97387f2c</v>
      </c>
      <c r="H2042" s="6"/>
    </row>
    <row r="2043">
      <c r="A2043" s="73" t="s">
        <v>600</v>
      </c>
      <c r="B2043" s="73">
        <v>8141.0</v>
      </c>
      <c r="C2043" s="73">
        <v>8143.0</v>
      </c>
      <c r="D2043" s="73">
        <v>13.0</v>
      </c>
      <c r="E2043" s="73"/>
      <c r="F2043" s="74" t="str">
        <f t="array" ref="F2043">XLOOKUP(B2043, MachineCategory!B:B, MachineCategory!A:A, "", 0, 1)
</f>
        <v>7f156dad-2a83-4b3a-9b35-b8c7cf788c64</v>
      </c>
      <c r="G2043" s="74" t="str">
        <f t="array" ref="G2043">XLOOKUP(C2043, MachineCategory!B:B, MachineCategory!A:A, "", 0, 1)
</f>
        <v>40f7d539-2e7f-4dbd-9a3f-05bb164f8067</v>
      </c>
      <c r="H2043" s="6"/>
    </row>
    <row r="2044">
      <c r="A2044" s="73" t="s">
        <v>600</v>
      </c>
      <c r="B2044" s="73">
        <v>8141.0</v>
      </c>
      <c r="C2044" s="73">
        <v>8144.0</v>
      </c>
      <c r="D2044" s="73">
        <v>14.0</v>
      </c>
      <c r="E2044" s="73"/>
      <c r="F2044" s="74" t="str">
        <f t="array" ref="F2044">XLOOKUP(B2044, MachineCategory!B:B, MachineCategory!A:A, "", 0, 1)
</f>
        <v>7f156dad-2a83-4b3a-9b35-b8c7cf788c64</v>
      </c>
      <c r="G2044" s="74" t="str">
        <f t="array" ref="G2044">XLOOKUP(C2044, MachineCategory!B:B, MachineCategory!A:A, "", 0, 1)
</f>
        <v>d0bdb222-3522-4f39-8d12-d7f43d780892</v>
      </c>
      <c r="H2044" s="6"/>
    </row>
    <row r="2045">
      <c r="A2045" s="73" t="s">
        <v>600</v>
      </c>
      <c r="B2045" s="73">
        <v>8141.0</v>
      </c>
      <c r="C2045" s="73">
        <v>8145.0</v>
      </c>
      <c r="D2045" s="73">
        <v>15.0</v>
      </c>
      <c r="E2045" s="73"/>
      <c r="F2045" s="74" t="str">
        <f t="array" ref="F2045">XLOOKUP(B2045, MachineCategory!B:B, MachineCategory!A:A, "", 0, 1)
</f>
        <v>7f156dad-2a83-4b3a-9b35-b8c7cf788c64</v>
      </c>
      <c r="G2045" s="74" t="str">
        <f t="array" ref="G2045">XLOOKUP(C2045, MachineCategory!B:B, MachineCategory!A:A, "", 0, 1)
</f>
        <v>791cd8e5-f67a-469b-aa9b-b60a1a1f5855</v>
      </c>
      <c r="H2045" s="6"/>
    </row>
    <row r="2046">
      <c r="A2046" s="73" t="s">
        <v>600</v>
      </c>
      <c r="B2046" s="73">
        <v>8141.0</v>
      </c>
      <c r="C2046" s="73">
        <v>8146.0</v>
      </c>
      <c r="D2046" s="73">
        <v>16.0</v>
      </c>
      <c r="E2046" s="73"/>
      <c r="F2046" s="74" t="str">
        <f t="array" ref="F2046">XLOOKUP(B2046, MachineCategory!B:B, MachineCategory!A:A, "", 0, 1)
</f>
        <v>7f156dad-2a83-4b3a-9b35-b8c7cf788c64</v>
      </c>
      <c r="G2046" s="74" t="str">
        <f t="array" ref="G2046">XLOOKUP(C2046, MachineCategory!B:B, MachineCategory!A:A, "", 0, 1)
</f>
        <v>b527c05d-0ee4-4c70-b4fe-f0664ab1e56a</v>
      </c>
      <c r="H2046" s="6"/>
    </row>
    <row r="2047">
      <c r="A2047" s="73" t="s">
        <v>600</v>
      </c>
      <c r="B2047" s="73">
        <v>8141.0</v>
      </c>
      <c r="C2047" s="73">
        <v>8508.0</v>
      </c>
      <c r="D2047" s="73">
        <v>17.0</v>
      </c>
      <c r="E2047" s="73"/>
      <c r="F2047" s="74" t="str">
        <f t="array" ref="F2047">XLOOKUP(B2047, MachineCategory!B:B, MachineCategory!A:A, "", 0, 1)
</f>
        <v>7f156dad-2a83-4b3a-9b35-b8c7cf788c64</v>
      </c>
      <c r="G2047" s="74" t="str">
        <f t="array" ref="G2047">XLOOKUP(C2047, MachineCategory!B:B, MachineCategory!A:A, "", 0, 1)
</f>
        <v>c40a99eb-2c08-4629-ad1a-1a29523631d5</v>
      </c>
      <c r="H2047" s="6"/>
    </row>
    <row r="2048">
      <c r="A2048" s="73" t="s">
        <v>600</v>
      </c>
      <c r="B2048" s="73">
        <v>8141.0</v>
      </c>
      <c r="C2048" s="73">
        <v>8706.0</v>
      </c>
      <c r="D2048" s="73">
        <v>18.0</v>
      </c>
      <c r="E2048" s="73"/>
      <c r="F2048" s="74" t="str">
        <f t="array" ref="F2048">XLOOKUP(B2048, MachineCategory!B:B, MachineCategory!A:A, "", 0, 1)
</f>
        <v>7f156dad-2a83-4b3a-9b35-b8c7cf788c64</v>
      </c>
      <c r="G2048" s="74" t="str">
        <f t="array" ref="G2048">XLOOKUP(C2048, MachineCategory!B:B, MachineCategory!A:A, "", 0, 1)
</f>
        <v>7be74b28-c62f-468e-99bf-67f863addc24</v>
      </c>
      <c r="H2048" s="6"/>
    </row>
    <row r="2049">
      <c r="A2049" s="73" t="s">
        <v>600</v>
      </c>
      <c r="B2049" s="73">
        <v>8141.0</v>
      </c>
      <c r="C2049" s="73">
        <v>8707.0</v>
      </c>
      <c r="D2049" s="73">
        <v>19.0</v>
      </c>
      <c r="E2049" s="73"/>
      <c r="F2049" s="74" t="str">
        <f t="array" ref="F2049">XLOOKUP(B2049, MachineCategory!B:B, MachineCategory!A:A, "", 0, 1)
</f>
        <v>7f156dad-2a83-4b3a-9b35-b8c7cf788c64</v>
      </c>
      <c r="G2049" s="74" t="str">
        <f t="array" ref="G2049">XLOOKUP(C2049, MachineCategory!B:B, MachineCategory!A:A, "", 0, 1)
</f>
        <v>e403c3d4-87f3-4fb7-878f-0968b00fbf6d</v>
      </c>
      <c r="H2049" s="6"/>
    </row>
    <row r="2050">
      <c r="A2050" s="73" t="s">
        <v>600</v>
      </c>
      <c r="B2050" s="73">
        <v>8142.0</v>
      </c>
      <c r="C2050" s="73">
        <v>8143.0</v>
      </c>
      <c r="D2050" s="73">
        <v>1.0</v>
      </c>
      <c r="E2050" s="74" t="b">
        <v>1</v>
      </c>
      <c r="F2050" s="74" t="str">
        <f t="array" ref="F2050">XLOOKUP(B2050, MachineCategory!B:B, MachineCategory!A:A, "", 0, 1)
</f>
        <v>73a2249c-24cf-4111-8ee2-573d97387f2c</v>
      </c>
      <c r="G2050" s="74" t="str">
        <f t="array" ref="G2050">XLOOKUP(C2050, MachineCategory!B:B, MachineCategory!A:A, "", 0, 1)
</f>
        <v>40f7d539-2e7f-4dbd-9a3f-05bb164f8067</v>
      </c>
      <c r="H2050" s="6"/>
    </row>
    <row r="2051">
      <c r="A2051" s="73" t="s">
        <v>600</v>
      </c>
      <c r="B2051" s="73">
        <v>8142.0</v>
      </c>
      <c r="C2051" s="73">
        <v>8124.0</v>
      </c>
      <c r="D2051" s="73">
        <v>2.0</v>
      </c>
      <c r="E2051" s="73"/>
      <c r="F2051" s="74" t="str">
        <f t="array" ref="F2051">XLOOKUP(B2051, MachineCategory!B:B, MachineCategory!A:A, "", 0, 1)
</f>
        <v>73a2249c-24cf-4111-8ee2-573d97387f2c</v>
      </c>
      <c r="G2051" s="74" t="str">
        <f t="array" ref="G2051">XLOOKUP(C2051, MachineCategory!B:B, MachineCategory!A:A, "", 0, 1)
</f>
        <v>a79703ca-8e39-4170-be14-7057cf692cbc</v>
      </c>
      <c r="H2051" s="6"/>
    </row>
    <row r="2052">
      <c r="A2052" s="73" t="s">
        <v>600</v>
      </c>
      <c r="B2052" s="73">
        <v>8142.0</v>
      </c>
      <c r="C2052" s="73">
        <v>8130.0</v>
      </c>
      <c r="D2052" s="73">
        <v>2.0</v>
      </c>
      <c r="E2052" s="73"/>
      <c r="F2052" s="74" t="str">
        <f t="array" ref="F2052">XLOOKUP(B2052, MachineCategory!B:B, MachineCategory!A:A, "", 0, 1)
</f>
        <v>73a2249c-24cf-4111-8ee2-573d97387f2c</v>
      </c>
      <c r="G2052" s="74" t="str">
        <f t="array" ref="G2052">XLOOKUP(C2052, MachineCategory!B:B, MachineCategory!A:A, "", 0, 1)
</f>
        <v>133e579b-1ad4-4de4-9bcb-9682d9529c0e</v>
      </c>
      <c r="H2052" s="6"/>
    </row>
    <row r="2053">
      <c r="A2053" s="73" t="s">
        <v>600</v>
      </c>
      <c r="B2053" s="73">
        <v>8142.0</v>
      </c>
      <c r="C2053" s="73">
        <v>8125.0</v>
      </c>
      <c r="D2053" s="73">
        <v>3.0</v>
      </c>
      <c r="E2053" s="73"/>
      <c r="F2053" s="74" t="str">
        <f t="array" ref="F2053">XLOOKUP(B2053, MachineCategory!B:B, MachineCategory!A:A, "", 0, 1)
</f>
        <v>73a2249c-24cf-4111-8ee2-573d97387f2c</v>
      </c>
      <c r="G2053" s="74" t="str">
        <f t="array" ref="G2053">XLOOKUP(C2053, MachineCategory!B:B, MachineCategory!A:A, "", 0, 1)
</f>
        <v>75da7083-e514-4135-aec2-49595943c0b9</v>
      </c>
      <c r="H2053" s="6"/>
    </row>
    <row r="2054">
      <c r="A2054" s="73" t="s">
        <v>600</v>
      </c>
      <c r="B2054" s="73">
        <v>8142.0</v>
      </c>
      <c r="C2054" s="73">
        <v>8131.0</v>
      </c>
      <c r="D2054" s="73">
        <v>4.0</v>
      </c>
      <c r="E2054" s="73"/>
      <c r="F2054" s="74" t="str">
        <f t="array" ref="F2054">XLOOKUP(B2054, MachineCategory!B:B, MachineCategory!A:A, "", 0, 1)
</f>
        <v>73a2249c-24cf-4111-8ee2-573d97387f2c</v>
      </c>
      <c r="G2054" s="74" t="str">
        <f t="array" ref="G2054">XLOOKUP(C2054, MachineCategory!B:B, MachineCategory!A:A, "", 0, 1)
</f>
        <v>ecaa807a-6da2-48c5-abaa-37e49b849d87</v>
      </c>
      <c r="H2054" s="6"/>
    </row>
    <row r="2055">
      <c r="A2055" s="73" t="s">
        <v>600</v>
      </c>
      <c r="B2055" s="73">
        <v>8142.0</v>
      </c>
      <c r="C2055" s="73">
        <v>8126.0</v>
      </c>
      <c r="D2055" s="73">
        <v>5.0</v>
      </c>
      <c r="E2055" s="73"/>
      <c r="F2055" s="74" t="str">
        <f t="array" ref="F2055">XLOOKUP(B2055, MachineCategory!B:B, MachineCategory!A:A, "", 0, 1)
</f>
        <v>73a2249c-24cf-4111-8ee2-573d97387f2c</v>
      </c>
      <c r="G2055" s="74" t="str">
        <f t="array" ref="G2055">XLOOKUP(C2055, MachineCategory!B:B, MachineCategory!A:A, "", 0, 1)
</f>
        <v>b1934f8d-99cf-48d2-91a8-d15669c293e0</v>
      </c>
      <c r="H2055" s="6"/>
    </row>
    <row r="2056">
      <c r="A2056" s="73" t="s">
        <v>600</v>
      </c>
      <c r="B2056" s="73">
        <v>8142.0</v>
      </c>
      <c r="C2056" s="73">
        <v>8132.0</v>
      </c>
      <c r="D2056" s="73">
        <v>6.0</v>
      </c>
      <c r="E2056" s="73"/>
      <c r="F2056" s="74" t="str">
        <f t="array" ref="F2056">XLOOKUP(B2056, MachineCategory!B:B, MachineCategory!A:A, "", 0, 1)
</f>
        <v>73a2249c-24cf-4111-8ee2-573d97387f2c</v>
      </c>
      <c r="G2056" s="74" t="str">
        <f t="array" ref="G2056">XLOOKUP(C2056, MachineCategory!B:B, MachineCategory!A:A, "", 0, 1)
</f>
        <v>83ed8ab4-5695-4031-b938-1ebde8650460</v>
      </c>
      <c r="H2056" s="6"/>
    </row>
    <row r="2057">
      <c r="A2057" s="73" t="s">
        <v>600</v>
      </c>
      <c r="B2057" s="73">
        <v>8142.0</v>
      </c>
      <c r="C2057" s="73">
        <v>8127.0</v>
      </c>
      <c r="D2057" s="73">
        <v>7.0</v>
      </c>
      <c r="E2057" s="73"/>
      <c r="F2057" s="74" t="str">
        <f t="array" ref="F2057">XLOOKUP(B2057, MachineCategory!B:B, MachineCategory!A:A, "", 0, 1)
</f>
        <v>73a2249c-24cf-4111-8ee2-573d97387f2c</v>
      </c>
      <c r="G2057" s="74" t="str">
        <f t="array" ref="G2057">XLOOKUP(C2057, MachineCategory!B:B, MachineCategory!A:A, "", 0, 1)
</f>
        <v>9131e791-30aa-4293-b558-67d544342c12</v>
      </c>
      <c r="H2057" s="6"/>
    </row>
    <row r="2058">
      <c r="A2058" s="73" t="s">
        <v>600</v>
      </c>
      <c r="B2058" s="73">
        <v>8142.0</v>
      </c>
      <c r="C2058" s="73">
        <v>8133.0</v>
      </c>
      <c r="D2058" s="73">
        <v>8.0</v>
      </c>
      <c r="E2058" s="73"/>
      <c r="F2058" s="74" t="str">
        <f t="array" ref="F2058">XLOOKUP(B2058, MachineCategory!B:B, MachineCategory!A:A, "", 0, 1)
</f>
        <v>73a2249c-24cf-4111-8ee2-573d97387f2c</v>
      </c>
      <c r="G2058" s="74" t="str">
        <f t="array" ref="G2058">XLOOKUP(C2058, MachineCategory!B:B, MachineCategory!A:A, "", 0, 1)
</f>
        <v>acf49a83-7c76-4577-a2b6-18cdafd7291e</v>
      </c>
      <c r="H2058" s="6"/>
    </row>
    <row r="2059">
      <c r="A2059" s="73" t="s">
        <v>600</v>
      </c>
      <c r="B2059" s="73">
        <v>8142.0</v>
      </c>
      <c r="C2059" s="73">
        <v>8128.0</v>
      </c>
      <c r="D2059" s="73">
        <v>9.0</v>
      </c>
      <c r="E2059" s="73"/>
      <c r="F2059" s="74" t="str">
        <f t="array" ref="F2059">XLOOKUP(B2059, MachineCategory!B:B, MachineCategory!A:A, "", 0, 1)
</f>
        <v>73a2249c-24cf-4111-8ee2-573d97387f2c</v>
      </c>
      <c r="G2059" s="74" t="str">
        <f t="array" ref="G2059">XLOOKUP(C2059, MachineCategory!B:B, MachineCategory!A:A, "", 0, 1)
</f>
        <v>1c0b87d5-c90d-4cd3-b906-67ed8d416851</v>
      </c>
      <c r="H2059" s="6"/>
    </row>
    <row r="2060">
      <c r="A2060" s="73" t="s">
        <v>600</v>
      </c>
      <c r="B2060" s="73">
        <v>8142.0</v>
      </c>
      <c r="C2060" s="73">
        <v>8134.0</v>
      </c>
      <c r="D2060" s="73">
        <v>10.0</v>
      </c>
      <c r="E2060" s="73"/>
      <c r="F2060" s="74" t="str">
        <f t="array" ref="F2060">XLOOKUP(B2060, MachineCategory!B:B, MachineCategory!A:A, "", 0, 1)
</f>
        <v>73a2249c-24cf-4111-8ee2-573d97387f2c</v>
      </c>
      <c r="G2060" s="74" t="str">
        <f t="array" ref="G2060">XLOOKUP(C2060, MachineCategory!B:B, MachineCategory!A:A, "", 0, 1)
</f>
        <v>1595fde3-5e55-476a-9599-eb372ddcdc21</v>
      </c>
      <c r="H2060" s="6"/>
    </row>
    <row r="2061">
      <c r="A2061" s="73" t="s">
        <v>600</v>
      </c>
      <c r="B2061" s="73">
        <v>8142.0</v>
      </c>
      <c r="C2061" s="73">
        <v>8129.0</v>
      </c>
      <c r="D2061" s="73">
        <v>11.0</v>
      </c>
      <c r="E2061" s="73"/>
      <c r="F2061" s="74" t="str">
        <f t="array" ref="F2061">XLOOKUP(B2061, MachineCategory!B:B, MachineCategory!A:A, "", 0, 1)
</f>
        <v>73a2249c-24cf-4111-8ee2-573d97387f2c</v>
      </c>
      <c r="G2061" s="74" t="str">
        <f t="array" ref="G2061">XLOOKUP(C2061, MachineCategory!B:B, MachineCategory!A:A, "", 0, 1)
</f>
        <v>04ec9f58-1e85-4435-bc2a-d935a860cf32</v>
      </c>
      <c r="H2061" s="6"/>
    </row>
    <row r="2062">
      <c r="A2062" s="73" t="s">
        <v>600</v>
      </c>
      <c r="B2062" s="73">
        <v>8142.0</v>
      </c>
      <c r="C2062" s="73">
        <v>8135.0</v>
      </c>
      <c r="D2062" s="73">
        <v>12.0</v>
      </c>
      <c r="E2062" s="73"/>
      <c r="F2062" s="74" t="str">
        <f t="array" ref="F2062">XLOOKUP(B2062, MachineCategory!B:B, MachineCategory!A:A, "", 0, 1)
</f>
        <v>73a2249c-24cf-4111-8ee2-573d97387f2c</v>
      </c>
      <c r="G2062" s="74" t="str">
        <f t="array" ref="G2062">XLOOKUP(C2062, MachineCategory!B:B, MachineCategory!A:A, "", 0, 1)
</f>
        <v>2013c109-9f88-49bb-a54b-7aa955d6537f</v>
      </c>
      <c r="H2062" s="6"/>
    </row>
    <row r="2063">
      <c r="A2063" s="73" t="s">
        <v>600</v>
      </c>
      <c r="B2063" s="73">
        <v>8143.0</v>
      </c>
      <c r="C2063" s="73">
        <v>8142.0</v>
      </c>
      <c r="D2063" s="73">
        <v>1.0</v>
      </c>
      <c r="E2063" s="74" t="b">
        <v>1</v>
      </c>
      <c r="F2063" s="74" t="str">
        <f t="array" ref="F2063">XLOOKUP(B2063, MachineCategory!B:B, MachineCategory!A:A, "", 0, 1)
</f>
        <v>40f7d539-2e7f-4dbd-9a3f-05bb164f8067</v>
      </c>
      <c r="G2063" s="74" t="str">
        <f t="array" ref="G2063">XLOOKUP(C2063, MachineCategory!B:B, MachineCategory!A:A, "", 0, 1)
</f>
        <v>73a2249c-24cf-4111-8ee2-573d97387f2c</v>
      </c>
      <c r="H2063" s="6"/>
    </row>
    <row r="2064">
      <c r="A2064" s="73" t="s">
        <v>600</v>
      </c>
      <c r="B2064" s="73">
        <v>8143.0</v>
      </c>
      <c r="C2064" s="73">
        <v>8130.0</v>
      </c>
      <c r="D2064" s="73">
        <v>2.0</v>
      </c>
      <c r="E2064" s="73"/>
      <c r="F2064" s="74" t="str">
        <f t="array" ref="F2064">XLOOKUP(B2064, MachineCategory!B:B, MachineCategory!A:A, "", 0, 1)
</f>
        <v>40f7d539-2e7f-4dbd-9a3f-05bb164f8067</v>
      </c>
      <c r="G2064" s="74" t="str">
        <f t="array" ref="G2064">XLOOKUP(C2064, MachineCategory!B:B, MachineCategory!A:A, "", 0, 1)
</f>
        <v>133e579b-1ad4-4de4-9bcb-9682d9529c0e</v>
      </c>
      <c r="H2064" s="6"/>
    </row>
    <row r="2065">
      <c r="A2065" s="73" t="s">
        <v>600</v>
      </c>
      <c r="B2065" s="73">
        <v>8143.0</v>
      </c>
      <c r="C2065" s="73">
        <v>8136.0</v>
      </c>
      <c r="D2065" s="73">
        <v>3.0</v>
      </c>
      <c r="E2065" s="73"/>
      <c r="F2065" s="74" t="str">
        <f t="array" ref="F2065">XLOOKUP(B2065, MachineCategory!B:B, MachineCategory!A:A, "", 0, 1)
</f>
        <v>40f7d539-2e7f-4dbd-9a3f-05bb164f8067</v>
      </c>
      <c r="G2065" s="74" t="str">
        <f t="array" ref="G2065">XLOOKUP(C2065, MachineCategory!B:B, MachineCategory!A:A, "", 0, 1)
</f>
        <v>a902cb9a-de5c-4c29-b46f-a1f84b844d43</v>
      </c>
      <c r="H2065" s="6"/>
    </row>
    <row r="2066">
      <c r="A2066" s="73" t="s">
        <v>600</v>
      </c>
      <c r="B2066" s="73">
        <v>8143.0</v>
      </c>
      <c r="C2066" s="73">
        <v>8124.0</v>
      </c>
      <c r="D2066" s="73">
        <v>4.0</v>
      </c>
      <c r="E2066" s="73"/>
      <c r="F2066" s="74" t="str">
        <f t="array" ref="F2066">XLOOKUP(B2066, MachineCategory!B:B, MachineCategory!A:A, "", 0, 1)
</f>
        <v>40f7d539-2e7f-4dbd-9a3f-05bb164f8067</v>
      </c>
      <c r="G2066" s="74" t="str">
        <f t="array" ref="G2066">XLOOKUP(C2066, MachineCategory!B:B, MachineCategory!A:A, "", 0, 1)
</f>
        <v>a79703ca-8e39-4170-be14-7057cf692cbc</v>
      </c>
      <c r="H2066" s="6"/>
    </row>
    <row r="2067">
      <c r="A2067" s="73" t="s">
        <v>600</v>
      </c>
      <c r="B2067" s="73">
        <v>8143.0</v>
      </c>
      <c r="C2067" s="73">
        <v>8131.0</v>
      </c>
      <c r="D2067" s="73">
        <v>5.0</v>
      </c>
      <c r="E2067" s="73"/>
      <c r="F2067" s="74" t="str">
        <f t="array" ref="F2067">XLOOKUP(B2067, MachineCategory!B:B, MachineCategory!A:A, "", 0, 1)
</f>
        <v>40f7d539-2e7f-4dbd-9a3f-05bb164f8067</v>
      </c>
      <c r="G2067" s="74" t="str">
        <f t="array" ref="G2067">XLOOKUP(C2067, MachineCategory!B:B, MachineCategory!A:A, "", 0, 1)
</f>
        <v>ecaa807a-6da2-48c5-abaa-37e49b849d87</v>
      </c>
      <c r="H2067" s="6"/>
    </row>
    <row r="2068">
      <c r="A2068" s="73" t="s">
        <v>600</v>
      </c>
      <c r="B2068" s="73">
        <v>8143.0</v>
      </c>
      <c r="C2068" s="73">
        <v>8137.0</v>
      </c>
      <c r="D2068" s="73">
        <v>6.0</v>
      </c>
      <c r="E2068" s="73"/>
      <c r="F2068" s="74" t="str">
        <f t="array" ref="F2068">XLOOKUP(B2068, MachineCategory!B:B, MachineCategory!A:A, "", 0, 1)
</f>
        <v>40f7d539-2e7f-4dbd-9a3f-05bb164f8067</v>
      </c>
      <c r="G2068" s="74" t="str">
        <f t="array" ref="G2068">XLOOKUP(C2068, MachineCategory!B:B, MachineCategory!A:A, "", 0, 1)
</f>
        <v>9ad9d415-1201-4d9d-b34a-3bf5e192fe37</v>
      </c>
      <c r="H2068" s="6"/>
    </row>
    <row r="2069">
      <c r="A2069" s="73" t="s">
        <v>600</v>
      </c>
      <c r="B2069" s="73">
        <v>8143.0</v>
      </c>
      <c r="C2069" s="73">
        <v>8132.0</v>
      </c>
      <c r="D2069" s="73">
        <v>7.0</v>
      </c>
      <c r="E2069" s="73"/>
      <c r="F2069" s="74" t="str">
        <f t="array" ref="F2069">XLOOKUP(B2069, MachineCategory!B:B, MachineCategory!A:A, "", 0, 1)
</f>
        <v>40f7d539-2e7f-4dbd-9a3f-05bb164f8067</v>
      </c>
      <c r="G2069" s="74" t="str">
        <f t="array" ref="G2069">XLOOKUP(C2069, MachineCategory!B:B, MachineCategory!A:A, "", 0, 1)
</f>
        <v>83ed8ab4-5695-4031-b938-1ebde8650460</v>
      </c>
      <c r="H2069" s="6"/>
    </row>
    <row r="2070">
      <c r="A2070" s="73" t="s">
        <v>600</v>
      </c>
      <c r="B2070" s="73">
        <v>8143.0</v>
      </c>
      <c r="C2070" s="73">
        <v>8138.0</v>
      </c>
      <c r="D2070" s="73">
        <v>8.0</v>
      </c>
      <c r="E2070" s="73"/>
      <c r="F2070" s="74" t="str">
        <f t="array" ref="F2070">XLOOKUP(B2070, MachineCategory!B:B, MachineCategory!A:A, "", 0, 1)
</f>
        <v>40f7d539-2e7f-4dbd-9a3f-05bb164f8067</v>
      </c>
      <c r="G2070" s="74" t="str">
        <f t="array" ref="G2070">XLOOKUP(C2070, MachineCategory!B:B, MachineCategory!A:A, "", 0, 1)
</f>
        <v>4df94c25-b269-45f7-89d1-c581919f2db9</v>
      </c>
      <c r="H2070" s="6"/>
    </row>
    <row r="2071">
      <c r="A2071" s="73" t="s">
        <v>600</v>
      </c>
      <c r="B2071" s="73">
        <v>8143.0</v>
      </c>
      <c r="C2071" s="73">
        <v>8133.0</v>
      </c>
      <c r="D2071" s="73">
        <v>9.0</v>
      </c>
      <c r="E2071" s="73"/>
      <c r="F2071" s="74" t="str">
        <f t="array" ref="F2071">XLOOKUP(B2071, MachineCategory!B:B, MachineCategory!A:A, "", 0, 1)
</f>
        <v>40f7d539-2e7f-4dbd-9a3f-05bb164f8067</v>
      </c>
      <c r="G2071" s="74" t="str">
        <f t="array" ref="G2071">XLOOKUP(C2071, MachineCategory!B:B, MachineCategory!A:A, "", 0, 1)
</f>
        <v>acf49a83-7c76-4577-a2b6-18cdafd7291e</v>
      </c>
      <c r="H2071" s="6"/>
    </row>
    <row r="2072">
      <c r="A2072" s="73" t="s">
        <v>600</v>
      </c>
      <c r="B2072" s="73">
        <v>8143.0</v>
      </c>
      <c r="C2072" s="73">
        <v>8139.0</v>
      </c>
      <c r="D2072" s="73">
        <v>10.0</v>
      </c>
      <c r="E2072" s="73"/>
      <c r="F2072" s="74" t="str">
        <f t="array" ref="F2072">XLOOKUP(B2072, MachineCategory!B:B, MachineCategory!A:A, "", 0, 1)
</f>
        <v>40f7d539-2e7f-4dbd-9a3f-05bb164f8067</v>
      </c>
      <c r="G2072" s="74" t="str">
        <f t="array" ref="G2072">XLOOKUP(C2072, MachineCategory!B:B, MachineCategory!A:A, "", 0, 1)
</f>
        <v>ad4439bb-ad1e-4b8e-9331-4d4b84295fbd</v>
      </c>
      <c r="H2072" s="6"/>
    </row>
    <row r="2073">
      <c r="A2073" s="73" t="s">
        <v>600</v>
      </c>
      <c r="B2073" s="73">
        <v>8143.0</v>
      </c>
      <c r="C2073" s="73">
        <v>8134.0</v>
      </c>
      <c r="D2073" s="73">
        <v>11.0</v>
      </c>
      <c r="E2073" s="73"/>
      <c r="F2073" s="74" t="str">
        <f t="array" ref="F2073">XLOOKUP(B2073, MachineCategory!B:B, MachineCategory!A:A, "", 0, 1)
</f>
        <v>40f7d539-2e7f-4dbd-9a3f-05bb164f8067</v>
      </c>
      <c r="G2073" s="74" t="str">
        <f t="array" ref="G2073">XLOOKUP(C2073, MachineCategory!B:B, MachineCategory!A:A, "", 0, 1)
</f>
        <v>1595fde3-5e55-476a-9599-eb372ddcdc21</v>
      </c>
      <c r="H2073" s="6"/>
    </row>
    <row r="2074">
      <c r="A2074" s="73" t="s">
        <v>600</v>
      </c>
      <c r="B2074" s="73">
        <v>8143.0</v>
      </c>
      <c r="C2074" s="73">
        <v>8140.0</v>
      </c>
      <c r="D2074" s="73">
        <v>12.0</v>
      </c>
      <c r="E2074" s="73"/>
      <c r="F2074" s="74" t="str">
        <f t="array" ref="F2074">XLOOKUP(B2074, MachineCategory!B:B, MachineCategory!A:A, "", 0, 1)
</f>
        <v>40f7d539-2e7f-4dbd-9a3f-05bb164f8067</v>
      </c>
      <c r="G2074" s="74" t="str">
        <f t="array" ref="G2074">XLOOKUP(C2074, MachineCategory!B:B, MachineCategory!A:A, "", 0, 1)
</f>
        <v>1812edc2-2c5c-4489-b185-9fe85dba1c6a</v>
      </c>
      <c r="H2074" s="6"/>
    </row>
    <row r="2075">
      <c r="A2075" s="73" t="s">
        <v>600</v>
      </c>
      <c r="B2075" s="73">
        <v>8143.0</v>
      </c>
      <c r="C2075" s="73">
        <v>8135.0</v>
      </c>
      <c r="D2075" s="73">
        <v>13.0</v>
      </c>
      <c r="E2075" s="73"/>
      <c r="F2075" s="74" t="str">
        <f t="array" ref="F2075">XLOOKUP(B2075, MachineCategory!B:B, MachineCategory!A:A, "", 0, 1)
</f>
        <v>40f7d539-2e7f-4dbd-9a3f-05bb164f8067</v>
      </c>
      <c r="G2075" s="74" t="str">
        <f t="array" ref="G2075">XLOOKUP(C2075, MachineCategory!B:B, MachineCategory!A:A, "", 0, 1)
</f>
        <v>2013c109-9f88-49bb-a54b-7aa955d6537f</v>
      </c>
      <c r="H2075" s="6"/>
    </row>
    <row r="2076">
      <c r="A2076" s="73" t="s">
        <v>600</v>
      </c>
      <c r="B2076" s="73">
        <v>8143.0</v>
      </c>
      <c r="C2076" s="73">
        <v>8141.0</v>
      </c>
      <c r="D2076" s="73">
        <v>14.0</v>
      </c>
      <c r="E2076" s="73"/>
      <c r="F2076" s="74" t="str">
        <f t="array" ref="F2076">XLOOKUP(B2076, MachineCategory!B:B, MachineCategory!A:A, "", 0, 1)
</f>
        <v>40f7d539-2e7f-4dbd-9a3f-05bb164f8067</v>
      </c>
      <c r="G2076" s="74" t="str">
        <f t="array" ref="G2076">XLOOKUP(C2076, MachineCategory!B:B, MachineCategory!A:A, "", 0, 1)
</f>
        <v>7f156dad-2a83-4b3a-9b35-b8c7cf788c64</v>
      </c>
      <c r="H2076" s="6"/>
    </row>
    <row r="2077">
      <c r="A2077" s="73" t="s">
        <v>600</v>
      </c>
      <c r="B2077" s="73">
        <v>8143.0</v>
      </c>
      <c r="C2077" s="73">
        <v>8125.0</v>
      </c>
      <c r="D2077" s="73">
        <v>15.0</v>
      </c>
      <c r="E2077" s="73"/>
      <c r="F2077" s="74" t="str">
        <f t="array" ref="F2077">XLOOKUP(B2077, MachineCategory!B:B, MachineCategory!A:A, "", 0, 1)
</f>
        <v>40f7d539-2e7f-4dbd-9a3f-05bb164f8067</v>
      </c>
      <c r="G2077" s="74" t="str">
        <f t="array" ref="G2077">XLOOKUP(C2077, MachineCategory!B:B, MachineCategory!A:A, "", 0, 1)
</f>
        <v>75da7083-e514-4135-aec2-49595943c0b9</v>
      </c>
      <c r="H2077" s="6"/>
    </row>
    <row r="2078">
      <c r="A2078" s="73" t="s">
        <v>600</v>
      </c>
      <c r="B2078" s="73">
        <v>8143.0</v>
      </c>
      <c r="C2078" s="73">
        <v>8126.0</v>
      </c>
      <c r="D2078" s="73">
        <v>16.0</v>
      </c>
      <c r="E2078" s="73"/>
      <c r="F2078" s="74" t="str">
        <f t="array" ref="F2078">XLOOKUP(B2078, MachineCategory!B:B, MachineCategory!A:A, "", 0, 1)
</f>
        <v>40f7d539-2e7f-4dbd-9a3f-05bb164f8067</v>
      </c>
      <c r="G2078" s="74" t="str">
        <f t="array" ref="G2078">XLOOKUP(C2078, MachineCategory!B:B, MachineCategory!A:A, "", 0, 1)
</f>
        <v>b1934f8d-99cf-48d2-91a8-d15669c293e0</v>
      </c>
      <c r="H2078" s="6"/>
    </row>
    <row r="2079">
      <c r="A2079" s="73" t="s">
        <v>600</v>
      </c>
      <c r="B2079" s="73">
        <v>8143.0</v>
      </c>
      <c r="C2079" s="73">
        <v>8127.0</v>
      </c>
      <c r="D2079" s="73">
        <v>17.0</v>
      </c>
      <c r="E2079" s="73"/>
      <c r="F2079" s="74" t="str">
        <f t="array" ref="F2079">XLOOKUP(B2079, MachineCategory!B:B, MachineCategory!A:A, "", 0, 1)
</f>
        <v>40f7d539-2e7f-4dbd-9a3f-05bb164f8067</v>
      </c>
      <c r="G2079" s="74" t="str">
        <f t="array" ref="G2079">XLOOKUP(C2079, MachineCategory!B:B, MachineCategory!A:A, "", 0, 1)
</f>
        <v>9131e791-30aa-4293-b558-67d544342c12</v>
      </c>
      <c r="H2079" s="6"/>
    </row>
    <row r="2080">
      <c r="A2080" s="73" t="s">
        <v>600</v>
      </c>
      <c r="B2080" s="73">
        <v>8143.0</v>
      </c>
      <c r="C2080" s="73">
        <v>8128.0</v>
      </c>
      <c r="D2080" s="73">
        <v>18.0</v>
      </c>
      <c r="E2080" s="73"/>
      <c r="F2080" s="74" t="str">
        <f t="array" ref="F2080">XLOOKUP(B2080, MachineCategory!B:B, MachineCategory!A:A, "", 0, 1)
</f>
        <v>40f7d539-2e7f-4dbd-9a3f-05bb164f8067</v>
      </c>
      <c r="G2080" s="74" t="str">
        <f t="array" ref="G2080">XLOOKUP(C2080, MachineCategory!B:B, MachineCategory!A:A, "", 0, 1)
</f>
        <v>1c0b87d5-c90d-4cd3-b906-67ed8d416851</v>
      </c>
      <c r="H2080" s="6"/>
    </row>
    <row r="2081">
      <c r="A2081" s="73" t="s">
        <v>600</v>
      </c>
      <c r="B2081" s="73">
        <v>8143.0</v>
      </c>
      <c r="C2081" s="73">
        <v>8129.0</v>
      </c>
      <c r="D2081" s="73">
        <v>19.0</v>
      </c>
      <c r="E2081" s="73"/>
      <c r="F2081" s="74" t="str">
        <f t="array" ref="F2081">XLOOKUP(B2081, MachineCategory!B:B, MachineCategory!A:A, "", 0, 1)
</f>
        <v>40f7d539-2e7f-4dbd-9a3f-05bb164f8067</v>
      </c>
      <c r="G2081" s="74" t="str">
        <f t="array" ref="G2081">XLOOKUP(C2081, MachineCategory!B:B, MachineCategory!A:A, "", 0, 1)
</f>
        <v>04ec9f58-1e85-4435-bc2a-d935a860cf32</v>
      </c>
      <c r="H2081" s="6"/>
    </row>
    <row r="2082">
      <c r="A2082" s="73" t="s">
        <v>600</v>
      </c>
      <c r="B2082" s="73">
        <v>8708.0</v>
      </c>
      <c r="C2082" s="73">
        <v>8513.0</v>
      </c>
      <c r="D2082" s="73">
        <v>1.0</v>
      </c>
      <c r="E2082" s="74" t="b">
        <v>1</v>
      </c>
      <c r="F2082" s="74" t="str">
        <f t="array" ref="F2082">XLOOKUP(B2082, MachineCategory!B:B, MachineCategory!A:A, "", 0, 1)
</f>
        <v>289ebb6c-0a66-41b8-bedd-3d5d5c99c0ae</v>
      </c>
      <c r="G2082" s="74" t="str">
        <f t="array" ref="G2082">XLOOKUP(C2082, MachineCategory!B:B, MachineCategory!A:A, "", 0, 1)
</f>
        <v>5f75e6f2-eaa4-4467-a2d9-1447ffcf77c3</v>
      </c>
      <c r="H2082" s="6"/>
    </row>
    <row r="2083">
      <c r="A2083" s="73" t="s">
        <v>600</v>
      </c>
      <c r="B2083" s="73">
        <v>8708.0</v>
      </c>
      <c r="C2083" s="73">
        <v>8514.0</v>
      </c>
      <c r="D2083" s="73">
        <v>2.0</v>
      </c>
      <c r="E2083" s="73"/>
      <c r="F2083" s="74" t="str">
        <f t="array" ref="F2083">XLOOKUP(B2083, MachineCategory!B:B, MachineCategory!A:A, "", 0, 1)
</f>
        <v>289ebb6c-0a66-41b8-bedd-3d5d5c99c0ae</v>
      </c>
      <c r="G2083" s="74" t="str">
        <f t="array" ref="G2083">XLOOKUP(C2083, MachineCategory!B:B, MachineCategory!A:A, "", 0, 1)
</f>
        <v>27517b3c-e6ab-497f-8313-28e696210487</v>
      </c>
      <c r="H2083" s="6"/>
    </row>
    <row r="2084">
      <c r="A2084" s="73" t="s">
        <v>600</v>
      </c>
      <c r="B2084" s="73">
        <v>8708.0</v>
      </c>
      <c r="C2084" s="73">
        <v>8515.0</v>
      </c>
      <c r="D2084" s="73">
        <v>3.0</v>
      </c>
      <c r="E2084" s="73"/>
      <c r="F2084" s="74" t="str">
        <f t="array" ref="F2084">XLOOKUP(B2084, MachineCategory!B:B, MachineCategory!A:A, "", 0, 1)
</f>
        <v>289ebb6c-0a66-41b8-bedd-3d5d5c99c0ae</v>
      </c>
      <c r="G2084" s="74" t="str">
        <f t="array" ref="G2084">XLOOKUP(C2084, MachineCategory!B:B, MachineCategory!A:A, "", 0, 1)
</f>
        <v>c5c3a48e-a0c3-445d-99e7-b7f6681889b9</v>
      </c>
      <c r="H2084" s="6"/>
    </row>
    <row r="2085">
      <c r="A2085" s="73" t="s">
        <v>600</v>
      </c>
      <c r="B2085" s="73">
        <v>8708.0</v>
      </c>
      <c r="C2085" s="73">
        <v>8516.0</v>
      </c>
      <c r="D2085" s="73">
        <v>4.0</v>
      </c>
      <c r="E2085" s="73"/>
      <c r="F2085" s="74" t="str">
        <f t="array" ref="F2085">XLOOKUP(B2085, MachineCategory!B:B, MachineCategory!A:A, "", 0, 1)
</f>
        <v>289ebb6c-0a66-41b8-bedd-3d5d5c99c0ae</v>
      </c>
      <c r="G2085" s="74" t="str">
        <f t="array" ref="G2085">XLOOKUP(C2085, MachineCategory!B:B, MachineCategory!A:A, "", 0, 1)
</f>
        <v>5321d598-c3aa-4325-8bfa-169693621402</v>
      </c>
      <c r="H2085" s="6"/>
    </row>
    <row r="2086">
      <c r="A2086" s="73" t="s">
        <v>600</v>
      </c>
      <c r="B2086" s="73">
        <v>8508.0</v>
      </c>
      <c r="C2086" s="73">
        <v>8146.0</v>
      </c>
      <c r="D2086" s="73">
        <v>1.0</v>
      </c>
      <c r="E2086" s="74" t="b">
        <v>1</v>
      </c>
      <c r="F2086" s="74" t="str">
        <f t="array" ref="F2086">XLOOKUP(B2086, MachineCategory!B:B, MachineCategory!A:A, "", 0, 1)
</f>
        <v>c40a99eb-2c08-4629-ad1a-1a29523631d5</v>
      </c>
      <c r="G2086" s="74" t="str">
        <f t="array" ref="G2086">XLOOKUP(C2086, MachineCategory!B:B, MachineCategory!A:A, "", 0, 1)
</f>
        <v>b527c05d-0ee4-4c70-b4fe-f0664ab1e56a</v>
      </c>
      <c r="H2086" s="6"/>
    </row>
    <row r="2087">
      <c r="A2087" s="73" t="s">
        <v>600</v>
      </c>
      <c r="B2087" s="73">
        <v>8508.0</v>
      </c>
      <c r="C2087" s="73">
        <v>8512.0</v>
      </c>
      <c r="D2087" s="73">
        <v>2.0</v>
      </c>
      <c r="E2087" s="73"/>
      <c r="F2087" s="74" t="str">
        <f t="array" ref="F2087">XLOOKUP(B2087, MachineCategory!B:B, MachineCategory!A:A, "", 0, 1)
</f>
        <v>c40a99eb-2c08-4629-ad1a-1a29523631d5</v>
      </c>
      <c r="G2087" s="74" t="str">
        <f t="array" ref="G2087">XLOOKUP(C2087, MachineCategory!B:B, MachineCategory!A:A, "", 0, 1)
</f>
        <v>518199ed-7897-46bd-8ca5-3c68c17a35ee</v>
      </c>
      <c r="H2087" s="6"/>
    </row>
    <row r="2088">
      <c r="A2088" s="73" t="s">
        <v>600</v>
      </c>
      <c r="B2088" s="73">
        <v>8508.0</v>
      </c>
      <c r="C2088" s="73">
        <v>8511.0</v>
      </c>
      <c r="D2088" s="73">
        <v>3.0</v>
      </c>
      <c r="E2088" s="73"/>
      <c r="F2088" s="74" t="str">
        <f t="array" ref="F2088">XLOOKUP(B2088, MachineCategory!B:B, MachineCategory!A:A, "", 0, 1)
</f>
        <v>c40a99eb-2c08-4629-ad1a-1a29523631d5</v>
      </c>
      <c r="G2088" s="74" t="str">
        <f t="array" ref="G2088">XLOOKUP(C2088, MachineCategory!B:B, MachineCategory!A:A, "", 0, 1)
</f>
        <v>62e9358c-3f7d-4fc3-ad8b-f88b4c5d5757</v>
      </c>
      <c r="H2088" s="6"/>
    </row>
    <row r="2089">
      <c r="A2089" s="73" t="s">
        <v>600</v>
      </c>
      <c r="B2089" s="73">
        <v>8508.0</v>
      </c>
      <c r="C2089" s="73">
        <v>8510.0</v>
      </c>
      <c r="D2089" s="73">
        <v>4.0</v>
      </c>
      <c r="E2089" s="73"/>
      <c r="F2089" s="74" t="str">
        <f t="array" ref="F2089">XLOOKUP(B2089, MachineCategory!B:B, MachineCategory!A:A, "", 0, 1)
</f>
        <v>c40a99eb-2c08-4629-ad1a-1a29523631d5</v>
      </c>
      <c r="G2089" s="74" t="str">
        <f t="array" ref="G2089">XLOOKUP(C2089, MachineCategory!B:B, MachineCategory!A:A, "", 0, 1)
</f>
        <v>3134144b-583e-43fc-b6d6-52d0055725b0</v>
      </c>
      <c r="H2089" s="6"/>
    </row>
    <row r="2090">
      <c r="A2090" s="73" t="s">
        <v>600</v>
      </c>
      <c r="B2090" s="73">
        <v>8508.0</v>
      </c>
      <c r="C2090" s="73">
        <v>8509.0</v>
      </c>
      <c r="D2090" s="73">
        <v>5.0</v>
      </c>
      <c r="E2090" s="73"/>
      <c r="F2090" s="74" t="str">
        <f t="array" ref="F2090">XLOOKUP(B2090, MachineCategory!B:B, MachineCategory!A:A, "", 0, 1)
</f>
        <v>c40a99eb-2c08-4629-ad1a-1a29523631d5</v>
      </c>
      <c r="G2090" s="74" t="str">
        <f t="array" ref="G2090">XLOOKUP(C2090, MachineCategory!B:B, MachineCategory!A:A, "", 0, 1)
</f>
        <v>170a0b70-2c99-4368-8e98-0a3ff22ea0cd</v>
      </c>
      <c r="H2090" s="6"/>
    </row>
    <row r="2091">
      <c r="A2091" s="73" t="s">
        <v>600</v>
      </c>
      <c r="B2091" s="73">
        <v>8508.0</v>
      </c>
      <c r="C2091" s="73">
        <v>8145.0</v>
      </c>
      <c r="D2091" s="73">
        <v>6.0</v>
      </c>
      <c r="E2091" s="73"/>
      <c r="F2091" s="74" t="str">
        <f t="array" ref="F2091">XLOOKUP(B2091, MachineCategory!B:B, MachineCategory!A:A, "", 0, 1)
</f>
        <v>c40a99eb-2c08-4629-ad1a-1a29523631d5</v>
      </c>
      <c r="G2091" s="74" t="str">
        <f t="array" ref="G2091">XLOOKUP(C2091, MachineCategory!B:B, MachineCategory!A:A, "", 0, 1)
</f>
        <v>791cd8e5-f67a-469b-aa9b-b60a1a1f5855</v>
      </c>
      <c r="H2091" s="6"/>
    </row>
    <row r="2092">
      <c r="A2092" s="73" t="s">
        <v>600</v>
      </c>
      <c r="B2092" s="73">
        <v>8508.0</v>
      </c>
      <c r="C2092" s="73">
        <v>8144.0</v>
      </c>
      <c r="D2092" s="73">
        <v>7.0</v>
      </c>
      <c r="E2092" s="73"/>
      <c r="F2092" s="74" t="str">
        <f t="array" ref="F2092">XLOOKUP(B2092, MachineCategory!B:B, MachineCategory!A:A, "", 0, 1)
</f>
        <v>c40a99eb-2c08-4629-ad1a-1a29523631d5</v>
      </c>
      <c r="G2092" s="74" t="str">
        <f t="array" ref="G2092">XLOOKUP(C2092, MachineCategory!B:B, MachineCategory!A:A, "", 0, 1)
</f>
        <v>d0bdb222-3522-4f39-8d12-d7f43d780892</v>
      </c>
      <c r="H2092" s="6"/>
    </row>
    <row r="2093">
      <c r="A2093" s="73" t="s">
        <v>600</v>
      </c>
      <c r="B2093" s="73">
        <v>8508.0</v>
      </c>
      <c r="C2093" s="73">
        <v>8707.0</v>
      </c>
      <c r="D2093" s="73">
        <v>8.0</v>
      </c>
      <c r="E2093" s="73"/>
      <c r="F2093" s="74" t="str">
        <f t="array" ref="F2093">XLOOKUP(B2093, MachineCategory!B:B, MachineCategory!A:A, "", 0, 1)
</f>
        <v>c40a99eb-2c08-4629-ad1a-1a29523631d5</v>
      </c>
      <c r="G2093" s="74" t="str">
        <f t="array" ref="G2093">XLOOKUP(C2093, MachineCategory!B:B, MachineCategory!A:A, "", 0, 1)
</f>
        <v>e403c3d4-87f3-4fb7-878f-0968b00fbf6d</v>
      </c>
      <c r="H2093" s="6"/>
    </row>
    <row r="2094">
      <c r="A2094" s="73" t="s">
        <v>600</v>
      </c>
      <c r="B2094" s="73">
        <v>8509.0</v>
      </c>
      <c r="C2094" s="73">
        <v>8510.0</v>
      </c>
      <c r="D2094" s="73">
        <v>1.0</v>
      </c>
      <c r="E2094" s="74" t="b">
        <v>1</v>
      </c>
      <c r="F2094" s="74" t="str">
        <f t="array" ref="F2094">XLOOKUP(B2094, MachineCategory!B:B, MachineCategory!A:A, "", 0, 1)
</f>
        <v>170a0b70-2c99-4368-8e98-0a3ff22ea0cd</v>
      </c>
      <c r="G2094" s="74" t="str">
        <f t="array" ref="G2094">XLOOKUP(C2094, MachineCategory!B:B, MachineCategory!A:A, "", 0, 1)
</f>
        <v>3134144b-583e-43fc-b6d6-52d0055725b0</v>
      </c>
      <c r="H2094" s="6"/>
    </row>
    <row r="2095">
      <c r="A2095" s="73" t="s">
        <v>600</v>
      </c>
      <c r="B2095" s="73">
        <v>8509.0</v>
      </c>
      <c r="C2095" s="73">
        <v>8511.0</v>
      </c>
      <c r="D2095" s="73">
        <v>2.0</v>
      </c>
      <c r="E2095" s="73"/>
      <c r="F2095" s="74" t="str">
        <f t="array" ref="F2095">XLOOKUP(B2095, MachineCategory!B:B, MachineCategory!A:A, "", 0, 1)
</f>
        <v>170a0b70-2c99-4368-8e98-0a3ff22ea0cd</v>
      </c>
      <c r="G2095" s="74" t="str">
        <f t="array" ref="G2095">XLOOKUP(C2095, MachineCategory!B:B, MachineCategory!A:A, "", 0, 1)
</f>
        <v>62e9358c-3f7d-4fc3-ad8b-f88b4c5d5757</v>
      </c>
      <c r="H2095" s="6"/>
    </row>
    <row r="2096">
      <c r="A2096" s="73" t="s">
        <v>600</v>
      </c>
      <c r="B2096" s="73">
        <v>8509.0</v>
      </c>
      <c r="C2096" s="73">
        <v>8512.0</v>
      </c>
      <c r="D2096" s="73">
        <v>3.0</v>
      </c>
      <c r="E2096" s="73"/>
      <c r="F2096" s="74" t="str">
        <f t="array" ref="F2096">XLOOKUP(B2096, MachineCategory!B:B, MachineCategory!A:A, "", 0, 1)
</f>
        <v>170a0b70-2c99-4368-8e98-0a3ff22ea0cd</v>
      </c>
      <c r="G2096" s="74" t="str">
        <f t="array" ref="G2096">XLOOKUP(C2096, MachineCategory!B:B, MachineCategory!A:A, "", 0, 1)
</f>
        <v>518199ed-7897-46bd-8ca5-3c68c17a35ee</v>
      </c>
      <c r="H2096" s="6"/>
    </row>
    <row r="2097">
      <c r="A2097" s="73" t="s">
        <v>600</v>
      </c>
      <c r="B2097" s="73">
        <v>8509.0</v>
      </c>
      <c r="C2097" s="73">
        <v>8513.0</v>
      </c>
      <c r="D2097" s="73">
        <v>4.0</v>
      </c>
      <c r="E2097" s="73"/>
      <c r="F2097" s="74" t="str">
        <f t="array" ref="F2097">XLOOKUP(B2097, MachineCategory!B:B, MachineCategory!A:A, "", 0, 1)
</f>
        <v>170a0b70-2c99-4368-8e98-0a3ff22ea0cd</v>
      </c>
      <c r="G2097" s="74" t="str">
        <f t="array" ref="G2097">XLOOKUP(C2097, MachineCategory!B:B, MachineCategory!A:A, "", 0, 1)
</f>
        <v>5f75e6f2-eaa4-4467-a2d9-1447ffcf77c3</v>
      </c>
      <c r="H2097" s="6"/>
    </row>
    <row r="2098">
      <c r="A2098" s="73" t="s">
        <v>600</v>
      </c>
      <c r="B2098" s="73">
        <v>8509.0</v>
      </c>
      <c r="C2098" s="73">
        <v>8514.0</v>
      </c>
      <c r="D2098" s="73">
        <v>5.0</v>
      </c>
      <c r="E2098" s="73"/>
      <c r="F2098" s="74" t="str">
        <f t="array" ref="F2098">XLOOKUP(B2098, MachineCategory!B:B, MachineCategory!A:A, "", 0, 1)
</f>
        <v>170a0b70-2c99-4368-8e98-0a3ff22ea0cd</v>
      </c>
      <c r="G2098" s="74" t="str">
        <f t="array" ref="G2098">XLOOKUP(C2098, MachineCategory!B:B, MachineCategory!A:A, "", 0, 1)
</f>
        <v>27517b3c-e6ab-497f-8313-28e696210487</v>
      </c>
      <c r="H2098" s="6"/>
    </row>
    <row r="2099">
      <c r="A2099" s="73" t="s">
        <v>600</v>
      </c>
      <c r="B2099" s="73">
        <v>8509.0</v>
      </c>
      <c r="C2099" s="73">
        <v>8515.0</v>
      </c>
      <c r="D2099" s="73">
        <v>6.0</v>
      </c>
      <c r="E2099" s="73"/>
      <c r="F2099" s="74" t="str">
        <f t="array" ref="F2099">XLOOKUP(B2099, MachineCategory!B:B, MachineCategory!A:A, "", 0, 1)
</f>
        <v>170a0b70-2c99-4368-8e98-0a3ff22ea0cd</v>
      </c>
      <c r="G2099" s="74" t="str">
        <f t="array" ref="G2099">XLOOKUP(C2099, MachineCategory!B:B, MachineCategory!A:A, "", 0, 1)
</f>
        <v>c5c3a48e-a0c3-445d-99e7-b7f6681889b9</v>
      </c>
      <c r="H2099" s="6"/>
    </row>
    <row r="2100">
      <c r="A2100" s="73" t="s">
        <v>600</v>
      </c>
      <c r="B2100" s="73">
        <v>8509.0</v>
      </c>
      <c r="C2100" s="73">
        <v>8516.0</v>
      </c>
      <c r="D2100" s="73">
        <v>7.0</v>
      </c>
      <c r="E2100" s="73"/>
      <c r="F2100" s="74" t="str">
        <f t="array" ref="F2100">XLOOKUP(B2100, MachineCategory!B:B, MachineCategory!A:A, "", 0, 1)
</f>
        <v>170a0b70-2c99-4368-8e98-0a3ff22ea0cd</v>
      </c>
      <c r="G2100" s="74" t="str">
        <f t="array" ref="G2100">XLOOKUP(C2100, MachineCategory!B:B, MachineCategory!A:A, "", 0, 1)
</f>
        <v>5321d598-c3aa-4325-8bfa-169693621402</v>
      </c>
      <c r="H2100" s="6"/>
    </row>
    <row r="2101">
      <c r="A2101" s="73" t="s">
        <v>600</v>
      </c>
      <c r="B2101" s="73">
        <v>8509.0</v>
      </c>
      <c r="C2101" s="73">
        <v>8145.0</v>
      </c>
      <c r="D2101" s="73">
        <v>8.0</v>
      </c>
      <c r="E2101" s="73"/>
      <c r="F2101" s="74" t="str">
        <f t="array" ref="F2101">XLOOKUP(B2101, MachineCategory!B:B, MachineCategory!A:A, "", 0, 1)
</f>
        <v>170a0b70-2c99-4368-8e98-0a3ff22ea0cd</v>
      </c>
      <c r="G2101" s="74" t="str">
        <f t="array" ref="G2101">XLOOKUP(C2101, MachineCategory!B:B, MachineCategory!A:A, "", 0, 1)
</f>
        <v>791cd8e5-f67a-469b-aa9b-b60a1a1f5855</v>
      </c>
      <c r="H2101" s="6"/>
    </row>
    <row r="2102">
      <c r="A2102" s="73" t="s">
        <v>600</v>
      </c>
      <c r="B2102" s="73">
        <v>8509.0</v>
      </c>
      <c r="C2102" s="73">
        <v>8146.0</v>
      </c>
      <c r="D2102" s="73">
        <v>9.0</v>
      </c>
      <c r="E2102" s="73"/>
      <c r="F2102" s="74" t="str">
        <f t="array" ref="F2102">XLOOKUP(B2102, MachineCategory!B:B, MachineCategory!A:A, "", 0, 1)
</f>
        <v>170a0b70-2c99-4368-8e98-0a3ff22ea0cd</v>
      </c>
      <c r="G2102" s="74" t="str">
        <f t="array" ref="G2102">XLOOKUP(C2102, MachineCategory!B:B, MachineCategory!A:A, "", 0, 1)
</f>
        <v>b527c05d-0ee4-4c70-b4fe-f0664ab1e56a</v>
      </c>
      <c r="H2102" s="6"/>
    </row>
    <row r="2103">
      <c r="A2103" s="73" t="s">
        <v>600</v>
      </c>
      <c r="B2103" s="73">
        <v>8509.0</v>
      </c>
      <c r="C2103" s="73">
        <v>8508.0</v>
      </c>
      <c r="D2103" s="73">
        <v>10.0</v>
      </c>
      <c r="E2103" s="73"/>
      <c r="F2103" s="74" t="str">
        <f t="array" ref="F2103">XLOOKUP(B2103, MachineCategory!B:B, MachineCategory!A:A, "", 0, 1)
</f>
        <v>170a0b70-2c99-4368-8e98-0a3ff22ea0cd</v>
      </c>
      <c r="G2103" s="74" t="str">
        <f t="array" ref="G2103">XLOOKUP(C2103, MachineCategory!B:B, MachineCategory!A:A, "", 0, 1)
</f>
        <v>c40a99eb-2c08-4629-ad1a-1a29523631d5</v>
      </c>
      <c r="H2103" s="6"/>
    </row>
    <row r="2104">
      <c r="A2104" s="73" t="s">
        <v>600</v>
      </c>
      <c r="B2104" s="73">
        <v>8509.0</v>
      </c>
      <c r="C2104" s="73">
        <v>8144.0</v>
      </c>
      <c r="D2104" s="73">
        <v>11.0</v>
      </c>
      <c r="E2104" s="73"/>
      <c r="F2104" s="74" t="str">
        <f t="array" ref="F2104">XLOOKUP(B2104, MachineCategory!B:B, MachineCategory!A:A, "", 0, 1)
</f>
        <v>170a0b70-2c99-4368-8e98-0a3ff22ea0cd</v>
      </c>
      <c r="G2104" s="74" t="str">
        <f t="array" ref="G2104">XLOOKUP(C2104, MachineCategory!B:B, MachineCategory!A:A, "", 0, 1)
</f>
        <v>d0bdb222-3522-4f39-8d12-d7f43d780892</v>
      </c>
      <c r="H2104" s="6"/>
    </row>
    <row r="2105">
      <c r="A2105" s="73" t="s">
        <v>600</v>
      </c>
      <c r="B2105" s="73">
        <v>8509.0</v>
      </c>
      <c r="C2105" s="73">
        <v>8707.0</v>
      </c>
      <c r="D2105" s="73">
        <v>12.0</v>
      </c>
      <c r="E2105" s="73"/>
      <c r="F2105" s="74" t="str">
        <f t="array" ref="F2105">XLOOKUP(B2105, MachineCategory!B:B, MachineCategory!A:A, "", 0, 1)
</f>
        <v>170a0b70-2c99-4368-8e98-0a3ff22ea0cd</v>
      </c>
      <c r="G2105" s="74" t="str">
        <f t="array" ref="G2105">XLOOKUP(C2105, MachineCategory!B:B, MachineCategory!A:A, "", 0, 1)
</f>
        <v>e403c3d4-87f3-4fb7-878f-0968b00fbf6d</v>
      </c>
      <c r="H2105" s="6"/>
    </row>
    <row r="2106">
      <c r="A2106" s="73" t="s">
        <v>600</v>
      </c>
      <c r="B2106" s="73">
        <v>8509.0</v>
      </c>
      <c r="C2106" s="73">
        <v>8706.0</v>
      </c>
      <c r="D2106" s="73">
        <v>13.0</v>
      </c>
      <c r="E2106" s="73"/>
      <c r="F2106" s="74" t="str">
        <f t="array" ref="F2106">XLOOKUP(B2106, MachineCategory!B:B, MachineCategory!A:A, "", 0, 1)
</f>
        <v>170a0b70-2c99-4368-8e98-0a3ff22ea0cd</v>
      </c>
      <c r="G2106" s="74" t="str">
        <f t="array" ref="G2106">XLOOKUP(C2106, MachineCategory!B:B, MachineCategory!A:A, "", 0, 1)
</f>
        <v>7be74b28-c62f-468e-99bf-67f863addc24</v>
      </c>
      <c r="H2106" s="6"/>
    </row>
    <row r="2107">
      <c r="A2107" s="73" t="s">
        <v>600</v>
      </c>
      <c r="B2107" s="73">
        <v>8510.0</v>
      </c>
      <c r="C2107" s="73">
        <v>8509.0</v>
      </c>
      <c r="D2107" s="73">
        <v>1.0</v>
      </c>
      <c r="E2107" s="74" t="b">
        <v>1</v>
      </c>
      <c r="F2107" s="74" t="str">
        <f t="array" ref="F2107">XLOOKUP(B2107, MachineCategory!B:B, MachineCategory!A:A, "", 0, 1)
</f>
        <v>3134144b-583e-43fc-b6d6-52d0055725b0</v>
      </c>
      <c r="G2107" s="74" t="str">
        <f t="array" ref="G2107">XLOOKUP(C2107, MachineCategory!B:B, MachineCategory!A:A, "", 0, 1)
</f>
        <v>170a0b70-2c99-4368-8e98-0a3ff22ea0cd</v>
      </c>
      <c r="H2107" s="6"/>
    </row>
    <row r="2108">
      <c r="A2108" s="73" t="s">
        <v>600</v>
      </c>
      <c r="B2108" s="73">
        <v>8510.0</v>
      </c>
      <c r="C2108" s="73">
        <v>8511.0</v>
      </c>
      <c r="D2108" s="73">
        <v>2.0</v>
      </c>
      <c r="E2108" s="73"/>
      <c r="F2108" s="74" t="str">
        <f t="array" ref="F2108">XLOOKUP(B2108, MachineCategory!B:B, MachineCategory!A:A, "", 0, 1)
</f>
        <v>3134144b-583e-43fc-b6d6-52d0055725b0</v>
      </c>
      <c r="G2108" s="74" t="str">
        <f t="array" ref="G2108">XLOOKUP(C2108, MachineCategory!B:B, MachineCategory!A:A, "", 0, 1)
</f>
        <v>62e9358c-3f7d-4fc3-ad8b-f88b4c5d5757</v>
      </c>
      <c r="H2108" s="6"/>
    </row>
    <row r="2109">
      <c r="A2109" s="73" t="s">
        <v>600</v>
      </c>
      <c r="B2109" s="73">
        <v>8510.0</v>
      </c>
      <c r="C2109" s="73">
        <v>8512.0</v>
      </c>
      <c r="D2109" s="73">
        <v>3.0</v>
      </c>
      <c r="E2109" s="73"/>
      <c r="F2109" s="74" t="str">
        <f t="array" ref="F2109">XLOOKUP(B2109, MachineCategory!B:B, MachineCategory!A:A, "", 0, 1)
</f>
        <v>3134144b-583e-43fc-b6d6-52d0055725b0</v>
      </c>
      <c r="G2109" s="74" t="str">
        <f t="array" ref="G2109">XLOOKUP(C2109, MachineCategory!B:B, MachineCategory!A:A, "", 0, 1)
</f>
        <v>518199ed-7897-46bd-8ca5-3c68c17a35ee</v>
      </c>
      <c r="H2109" s="6"/>
    </row>
    <row r="2110">
      <c r="A2110" s="73" t="s">
        <v>600</v>
      </c>
      <c r="B2110" s="73">
        <v>8510.0</v>
      </c>
      <c r="C2110" s="73">
        <v>8513.0</v>
      </c>
      <c r="D2110" s="73">
        <v>4.0</v>
      </c>
      <c r="E2110" s="73"/>
      <c r="F2110" s="74" t="str">
        <f t="array" ref="F2110">XLOOKUP(B2110, MachineCategory!B:B, MachineCategory!A:A, "", 0, 1)
</f>
        <v>3134144b-583e-43fc-b6d6-52d0055725b0</v>
      </c>
      <c r="G2110" s="74" t="str">
        <f t="array" ref="G2110">XLOOKUP(C2110, MachineCategory!B:B, MachineCategory!A:A, "", 0, 1)
</f>
        <v>5f75e6f2-eaa4-4467-a2d9-1447ffcf77c3</v>
      </c>
      <c r="H2110" s="6"/>
    </row>
    <row r="2111">
      <c r="A2111" s="73" t="s">
        <v>600</v>
      </c>
      <c r="B2111" s="73">
        <v>8510.0</v>
      </c>
      <c r="C2111" s="73">
        <v>8514.0</v>
      </c>
      <c r="D2111" s="73">
        <v>5.0</v>
      </c>
      <c r="E2111" s="73"/>
      <c r="F2111" s="74" t="str">
        <f t="array" ref="F2111">XLOOKUP(B2111, MachineCategory!B:B, MachineCategory!A:A, "", 0, 1)
</f>
        <v>3134144b-583e-43fc-b6d6-52d0055725b0</v>
      </c>
      <c r="G2111" s="74" t="str">
        <f t="array" ref="G2111">XLOOKUP(C2111, MachineCategory!B:B, MachineCategory!A:A, "", 0, 1)
</f>
        <v>27517b3c-e6ab-497f-8313-28e696210487</v>
      </c>
      <c r="H2111" s="6"/>
    </row>
    <row r="2112">
      <c r="A2112" s="73" t="s">
        <v>600</v>
      </c>
      <c r="B2112" s="73">
        <v>8510.0</v>
      </c>
      <c r="C2112" s="73">
        <v>8515.0</v>
      </c>
      <c r="D2112" s="73">
        <v>6.0</v>
      </c>
      <c r="E2112" s="73"/>
      <c r="F2112" s="74" t="str">
        <f t="array" ref="F2112">XLOOKUP(B2112, MachineCategory!B:B, MachineCategory!A:A, "", 0, 1)
</f>
        <v>3134144b-583e-43fc-b6d6-52d0055725b0</v>
      </c>
      <c r="G2112" s="74" t="str">
        <f t="array" ref="G2112">XLOOKUP(C2112, MachineCategory!B:B, MachineCategory!A:A, "", 0, 1)
</f>
        <v>c5c3a48e-a0c3-445d-99e7-b7f6681889b9</v>
      </c>
      <c r="H2112" s="6"/>
    </row>
    <row r="2113">
      <c r="A2113" s="73" t="s">
        <v>600</v>
      </c>
      <c r="B2113" s="73">
        <v>8510.0</v>
      </c>
      <c r="C2113" s="73">
        <v>8516.0</v>
      </c>
      <c r="D2113" s="73">
        <v>7.0</v>
      </c>
      <c r="E2113" s="73"/>
      <c r="F2113" s="74" t="str">
        <f t="array" ref="F2113">XLOOKUP(B2113, MachineCategory!B:B, MachineCategory!A:A, "", 0, 1)
</f>
        <v>3134144b-583e-43fc-b6d6-52d0055725b0</v>
      </c>
      <c r="G2113" s="74" t="str">
        <f t="array" ref="G2113">XLOOKUP(C2113, MachineCategory!B:B, MachineCategory!A:A, "", 0, 1)
</f>
        <v>5321d598-c3aa-4325-8bfa-169693621402</v>
      </c>
      <c r="H2113" s="6"/>
    </row>
    <row r="2114">
      <c r="A2114" s="73" t="s">
        <v>600</v>
      </c>
      <c r="B2114" s="73">
        <v>8510.0</v>
      </c>
      <c r="C2114" s="73">
        <v>8145.0</v>
      </c>
      <c r="D2114" s="73">
        <v>8.0</v>
      </c>
      <c r="E2114" s="73"/>
      <c r="F2114" s="74" t="str">
        <f t="array" ref="F2114">XLOOKUP(B2114, MachineCategory!B:B, MachineCategory!A:A, "", 0, 1)
</f>
        <v>3134144b-583e-43fc-b6d6-52d0055725b0</v>
      </c>
      <c r="G2114" s="74" t="str">
        <f t="array" ref="G2114">XLOOKUP(C2114, MachineCategory!B:B, MachineCategory!A:A, "", 0, 1)
</f>
        <v>791cd8e5-f67a-469b-aa9b-b60a1a1f5855</v>
      </c>
      <c r="H2114" s="6"/>
    </row>
    <row r="2115">
      <c r="A2115" s="73" t="s">
        <v>600</v>
      </c>
      <c r="B2115" s="73">
        <v>8510.0</v>
      </c>
      <c r="C2115" s="73">
        <v>8146.0</v>
      </c>
      <c r="D2115" s="73">
        <v>9.0</v>
      </c>
      <c r="E2115" s="73"/>
      <c r="F2115" s="74" t="str">
        <f t="array" ref="F2115">XLOOKUP(B2115, MachineCategory!B:B, MachineCategory!A:A, "", 0, 1)
</f>
        <v>3134144b-583e-43fc-b6d6-52d0055725b0</v>
      </c>
      <c r="G2115" s="74" t="str">
        <f t="array" ref="G2115">XLOOKUP(C2115, MachineCategory!B:B, MachineCategory!A:A, "", 0, 1)
</f>
        <v>b527c05d-0ee4-4c70-b4fe-f0664ab1e56a</v>
      </c>
      <c r="H2115" s="6"/>
    </row>
    <row r="2116">
      <c r="A2116" s="73" t="s">
        <v>600</v>
      </c>
      <c r="B2116" s="73">
        <v>8510.0</v>
      </c>
      <c r="C2116" s="73">
        <v>8508.0</v>
      </c>
      <c r="D2116" s="73">
        <v>10.0</v>
      </c>
      <c r="E2116" s="73"/>
      <c r="F2116" s="74" t="str">
        <f t="array" ref="F2116">XLOOKUP(B2116, MachineCategory!B:B, MachineCategory!A:A, "", 0, 1)
</f>
        <v>3134144b-583e-43fc-b6d6-52d0055725b0</v>
      </c>
      <c r="G2116" s="74" t="str">
        <f t="array" ref="G2116">XLOOKUP(C2116, MachineCategory!B:B, MachineCategory!A:A, "", 0, 1)
</f>
        <v>c40a99eb-2c08-4629-ad1a-1a29523631d5</v>
      </c>
      <c r="H2116" s="6"/>
    </row>
    <row r="2117">
      <c r="A2117" s="73" t="s">
        <v>600</v>
      </c>
      <c r="B2117" s="73">
        <v>8510.0</v>
      </c>
      <c r="C2117" s="73">
        <v>8144.0</v>
      </c>
      <c r="D2117" s="73">
        <v>11.0</v>
      </c>
      <c r="E2117" s="73"/>
      <c r="F2117" s="74" t="str">
        <f t="array" ref="F2117">XLOOKUP(B2117, MachineCategory!B:B, MachineCategory!A:A, "", 0, 1)
</f>
        <v>3134144b-583e-43fc-b6d6-52d0055725b0</v>
      </c>
      <c r="G2117" s="74" t="str">
        <f t="array" ref="G2117">XLOOKUP(C2117, MachineCategory!B:B, MachineCategory!A:A, "", 0, 1)
</f>
        <v>d0bdb222-3522-4f39-8d12-d7f43d780892</v>
      </c>
      <c r="H2117" s="6"/>
    </row>
    <row r="2118">
      <c r="A2118" s="73" t="s">
        <v>600</v>
      </c>
      <c r="B2118" s="73">
        <v>8510.0</v>
      </c>
      <c r="C2118" s="73">
        <v>8707.0</v>
      </c>
      <c r="D2118" s="73">
        <v>12.0</v>
      </c>
      <c r="E2118" s="73"/>
      <c r="F2118" s="74" t="str">
        <f t="array" ref="F2118">XLOOKUP(B2118, MachineCategory!B:B, MachineCategory!A:A, "", 0, 1)
</f>
        <v>3134144b-583e-43fc-b6d6-52d0055725b0</v>
      </c>
      <c r="G2118" s="74" t="str">
        <f t="array" ref="G2118">XLOOKUP(C2118, MachineCategory!B:B, MachineCategory!A:A, "", 0, 1)
</f>
        <v>e403c3d4-87f3-4fb7-878f-0968b00fbf6d</v>
      </c>
      <c r="H2118" s="6"/>
    </row>
    <row r="2119">
      <c r="A2119" s="73" t="s">
        <v>600</v>
      </c>
      <c r="B2119" s="73">
        <v>8510.0</v>
      </c>
      <c r="C2119" s="73">
        <v>8706.0</v>
      </c>
      <c r="D2119" s="73">
        <v>13.0</v>
      </c>
      <c r="E2119" s="73"/>
      <c r="F2119" s="74" t="str">
        <f t="array" ref="F2119">XLOOKUP(B2119, MachineCategory!B:B, MachineCategory!A:A, "", 0, 1)
</f>
        <v>3134144b-583e-43fc-b6d6-52d0055725b0</v>
      </c>
      <c r="G2119" s="74" t="str">
        <f t="array" ref="G2119">XLOOKUP(C2119, MachineCategory!B:B, MachineCategory!A:A, "", 0, 1)
</f>
        <v>7be74b28-c62f-468e-99bf-67f863addc24</v>
      </c>
      <c r="H2119" s="6"/>
    </row>
    <row r="2120">
      <c r="A2120" s="73" t="s">
        <v>600</v>
      </c>
      <c r="B2120" s="73">
        <v>8511.0</v>
      </c>
      <c r="C2120" s="73">
        <v>8516.0</v>
      </c>
      <c r="D2120" s="73">
        <v>1.0</v>
      </c>
      <c r="E2120" s="74" t="b">
        <v>1</v>
      </c>
      <c r="F2120" s="74" t="str">
        <f t="array" ref="F2120">XLOOKUP(B2120, MachineCategory!B:B, MachineCategory!A:A, "", 0, 1)
</f>
        <v>62e9358c-3f7d-4fc3-ad8b-f88b4c5d5757</v>
      </c>
      <c r="G2120" s="74" t="str">
        <f t="array" ref="G2120">XLOOKUP(C2120, MachineCategory!B:B, MachineCategory!A:A, "", 0, 1)
</f>
        <v>5321d598-c3aa-4325-8bfa-169693621402</v>
      </c>
      <c r="H2120" s="6"/>
    </row>
    <row r="2121">
      <c r="A2121" s="73" t="s">
        <v>600</v>
      </c>
      <c r="B2121" s="73">
        <v>8511.0</v>
      </c>
      <c r="C2121" s="73">
        <v>8508.0</v>
      </c>
      <c r="D2121" s="73">
        <v>2.0</v>
      </c>
      <c r="E2121" s="73"/>
      <c r="F2121" s="74" t="str">
        <f t="array" ref="F2121">XLOOKUP(B2121, MachineCategory!B:B, MachineCategory!A:A, "", 0, 1)
</f>
        <v>62e9358c-3f7d-4fc3-ad8b-f88b4c5d5757</v>
      </c>
      <c r="G2121" s="74" t="str">
        <f t="array" ref="G2121">XLOOKUP(C2121, MachineCategory!B:B, MachineCategory!A:A, "", 0, 1)
</f>
        <v>c40a99eb-2c08-4629-ad1a-1a29523631d5</v>
      </c>
      <c r="H2121" s="6"/>
    </row>
    <row r="2122">
      <c r="A2122" s="73" t="s">
        <v>600</v>
      </c>
      <c r="B2122" s="73">
        <v>8511.0</v>
      </c>
      <c r="C2122" s="73">
        <v>8509.0</v>
      </c>
      <c r="D2122" s="73">
        <v>3.0</v>
      </c>
      <c r="E2122" s="73"/>
      <c r="F2122" s="74" t="str">
        <f t="array" ref="F2122">XLOOKUP(B2122, MachineCategory!B:B, MachineCategory!A:A, "", 0, 1)
</f>
        <v>62e9358c-3f7d-4fc3-ad8b-f88b4c5d5757</v>
      </c>
      <c r="G2122" s="74" t="str">
        <f t="array" ref="G2122">XLOOKUP(C2122, MachineCategory!B:B, MachineCategory!A:A, "", 0, 1)
</f>
        <v>170a0b70-2c99-4368-8e98-0a3ff22ea0cd</v>
      </c>
      <c r="H2122" s="6"/>
    </row>
    <row r="2123">
      <c r="A2123" s="73" t="s">
        <v>600</v>
      </c>
      <c r="B2123" s="73">
        <v>8511.0</v>
      </c>
      <c r="C2123" s="73">
        <v>8510.0</v>
      </c>
      <c r="D2123" s="73">
        <v>4.0</v>
      </c>
      <c r="E2123" s="73"/>
      <c r="F2123" s="74" t="str">
        <f t="array" ref="F2123">XLOOKUP(B2123, MachineCategory!B:B, MachineCategory!A:A, "", 0, 1)
</f>
        <v>62e9358c-3f7d-4fc3-ad8b-f88b4c5d5757</v>
      </c>
      <c r="G2123" s="74" t="str">
        <f t="array" ref="G2123">XLOOKUP(C2123, MachineCategory!B:B, MachineCategory!A:A, "", 0, 1)
</f>
        <v>3134144b-583e-43fc-b6d6-52d0055725b0</v>
      </c>
      <c r="H2123" s="6"/>
    </row>
    <row r="2124">
      <c r="A2124" s="73" t="s">
        <v>600</v>
      </c>
      <c r="B2124" s="73">
        <v>8511.0</v>
      </c>
      <c r="C2124" s="73">
        <v>8512.0</v>
      </c>
      <c r="D2124" s="73">
        <v>5.0</v>
      </c>
      <c r="E2124" s="73"/>
      <c r="F2124" s="74" t="str">
        <f t="array" ref="F2124">XLOOKUP(B2124, MachineCategory!B:B, MachineCategory!A:A, "", 0, 1)
</f>
        <v>62e9358c-3f7d-4fc3-ad8b-f88b4c5d5757</v>
      </c>
      <c r="G2124" s="74" t="str">
        <f t="array" ref="G2124">XLOOKUP(C2124, MachineCategory!B:B, MachineCategory!A:A, "", 0, 1)
</f>
        <v>518199ed-7897-46bd-8ca5-3c68c17a35ee</v>
      </c>
      <c r="H2124" s="6"/>
    </row>
    <row r="2125">
      <c r="A2125" s="73" t="s">
        <v>600</v>
      </c>
      <c r="B2125" s="73">
        <v>8511.0</v>
      </c>
      <c r="C2125" s="73">
        <v>8146.0</v>
      </c>
      <c r="D2125" s="73">
        <v>6.0</v>
      </c>
      <c r="E2125" s="73"/>
      <c r="F2125" s="74" t="str">
        <f t="array" ref="F2125">XLOOKUP(B2125, MachineCategory!B:B, MachineCategory!A:A, "", 0, 1)
</f>
        <v>62e9358c-3f7d-4fc3-ad8b-f88b4c5d5757</v>
      </c>
      <c r="G2125" s="74" t="str">
        <f t="array" ref="G2125">XLOOKUP(C2125, MachineCategory!B:B, MachineCategory!A:A, "", 0, 1)
</f>
        <v>b527c05d-0ee4-4c70-b4fe-f0664ab1e56a</v>
      </c>
      <c r="H2125" s="6"/>
    </row>
    <row r="2126">
      <c r="A2126" s="73" t="s">
        <v>600</v>
      </c>
      <c r="B2126" s="73">
        <v>8511.0</v>
      </c>
      <c r="C2126" s="73">
        <v>8145.0</v>
      </c>
      <c r="D2126" s="73">
        <v>7.0</v>
      </c>
      <c r="E2126" s="73"/>
      <c r="F2126" s="74" t="str">
        <f t="array" ref="F2126">XLOOKUP(B2126, MachineCategory!B:B, MachineCategory!A:A, "", 0, 1)
</f>
        <v>62e9358c-3f7d-4fc3-ad8b-f88b4c5d5757</v>
      </c>
      <c r="G2126" s="74" t="str">
        <f t="array" ref="G2126">XLOOKUP(C2126, MachineCategory!B:B, MachineCategory!A:A, "", 0, 1)
</f>
        <v>791cd8e5-f67a-469b-aa9b-b60a1a1f5855</v>
      </c>
      <c r="H2126" s="6"/>
    </row>
    <row r="2127">
      <c r="A2127" s="73" t="s">
        <v>600</v>
      </c>
      <c r="B2127" s="73">
        <v>8511.0</v>
      </c>
      <c r="C2127" s="73">
        <v>8513.0</v>
      </c>
      <c r="D2127" s="73">
        <v>8.0</v>
      </c>
      <c r="E2127" s="73"/>
      <c r="F2127" s="74" t="str">
        <f t="array" ref="F2127">XLOOKUP(B2127, MachineCategory!B:B, MachineCategory!A:A, "", 0, 1)
</f>
        <v>62e9358c-3f7d-4fc3-ad8b-f88b4c5d5757</v>
      </c>
      <c r="G2127" s="74" t="str">
        <f t="array" ref="G2127">XLOOKUP(C2127, MachineCategory!B:B, MachineCategory!A:A, "", 0, 1)
</f>
        <v>5f75e6f2-eaa4-4467-a2d9-1447ffcf77c3</v>
      </c>
      <c r="H2127" s="6"/>
    </row>
    <row r="2128">
      <c r="A2128" s="73" t="s">
        <v>600</v>
      </c>
      <c r="B2128" s="73">
        <v>8511.0</v>
      </c>
      <c r="C2128" s="73">
        <v>8514.0</v>
      </c>
      <c r="D2128" s="73">
        <v>9.0</v>
      </c>
      <c r="E2128" s="73"/>
      <c r="F2128" s="74" t="str">
        <f t="array" ref="F2128">XLOOKUP(B2128, MachineCategory!B:B, MachineCategory!A:A, "", 0, 1)
</f>
        <v>62e9358c-3f7d-4fc3-ad8b-f88b4c5d5757</v>
      </c>
      <c r="G2128" s="74" t="str">
        <f t="array" ref="G2128">XLOOKUP(C2128, MachineCategory!B:B, MachineCategory!A:A, "", 0, 1)
</f>
        <v>27517b3c-e6ab-497f-8313-28e696210487</v>
      </c>
      <c r="H2128" s="6"/>
    </row>
    <row r="2129">
      <c r="A2129" s="73" t="s">
        <v>600</v>
      </c>
      <c r="B2129" s="73">
        <v>8511.0</v>
      </c>
      <c r="C2129" s="73">
        <v>8515.0</v>
      </c>
      <c r="D2129" s="73">
        <v>10.0</v>
      </c>
      <c r="E2129" s="73"/>
      <c r="F2129" s="74" t="str">
        <f t="array" ref="F2129">XLOOKUP(B2129, MachineCategory!B:B, MachineCategory!A:A, "", 0, 1)
</f>
        <v>62e9358c-3f7d-4fc3-ad8b-f88b4c5d5757</v>
      </c>
      <c r="G2129" s="74" t="str">
        <f t="array" ref="G2129">XLOOKUP(C2129, MachineCategory!B:B, MachineCategory!A:A, "", 0, 1)
</f>
        <v>c5c3a48e-a0c3-445d-99e7-b7f6681889b9</v>
      </c>
      <c r="H2129" s="6"/>
    </row>
    <row r="2130">
      <c r="A2130" s="73" t="s">
        <v>600</v>
      </c>
      <c r="B2130" s="73">
        <v>8511.0</v>
      </c>
      <c r="C2130" s="73">
        <v>8144.0</v>
      </c>
      <c r="D2130" s="73">
        <v>11.0</v>
      </c>
      <c r="E2130" s="73"/>
      <c r="F2130" s="74" t="str">
        <f t="array" ref="F2130">XLOOKUP(B2130, MachineCategory!B:B, MachineCategory!A:A, "", 0, 1)
</f>
        <v>62e9358c-3f7d-4fc3-ad8b-f88b4c5d5757</v>
      </c>
      <c r="G2130" s="74" t="str">
        <f t="array" ref="G2130">XLOOKUP(C2130, MachineCategory!B:B, MachineCategory!A:A, "", 0, 1)
</f>
        <v>d0bdb222-3522-4f39-8d12-d7f43d780892</v>
      </c>
      <c r="H2130" s="6"/>
    </row>
    <row r="2131">
      <c r="A2131" s="73" t="s">
        <v>600</v>
      </c>
      <c r="B2131" s="73">
        <v>8511.0</v>
      </c>
      <c r="C2131" s="73">
        <v>8707.0</v>
      </c>
      <c r="D2131" s="73">
        <v>12.0</v>
      </c>
      <c r="E2131" s="73"/>
      <c r="F2131" s="74" t="str">
        <f t="array" ref="F2131">XLOOKUP(B2131, MachineCategory!B:B, MachineCategory!A:A, "", 0, 1)
</f>
        <v>62e9358c-3f7d-4fc3-ad8b-f88b4c5d5757</v>
      </c>
      <c r="G2131" s="74" t="str">
        <f t="array" ref="G2131">XLOOKUP(C2131, MachineCategory!B:B, MachineCategory!A:A, "", 0, 1)
</f>
        <v>e403c3d4-87f3-4fb7-878f-0968b00fbf6d</v>
      </c>
      <c r="H2131" s="6"/>
    </row>
    <row r="2132">
      <c r="A2132" s="73" t="s">
        <v>600</v>
      </c>
      <c r="B2132" s="73">
        <v>8511.0</v>
      </c>
      <c r="C2132" s="73">
        <v>8706.0</v>
      </c>
      <c r="D2132" s="73">
        <v>13.0</v>
      </c>
      <c r="E2132" s="73"/>
      <c r="F2132" s="74" t="str">
        <f t="array" ref="F2132">XLOOKUP(B2132, MachineCategory!B:B, MachineCategory!A:A, "", 0, 1)
</f>
        <v>62e9358c-3f7d-4fc3-ad8b-f88b4c5d5757</v>
      </c>
      <c r="G2132" s="74" t="str">
        <f t="array" ref="G2132">XLOOKUP(C2132, MachineCategory!B:B, MachineCategory!A:A, "", 0, 1)
</f>
        <v>7be74b28-c62f-468e-99bf-67f863addc24</v>
      </c>
      <c r="H2132" s="6"/>
    </row>
    <row r="2133">
      <c r="A2133" s="73" t="s">
        <v>600</v>
      </c>
      <c r="B2133" s="73">
        <v>8512.0</v>
      </c>
      <c r="C2133" s="73">
        <v>8515.0</v>
      </c>
      <c r="D2133" s="73">
        <v>1.0</v>
      </c>
      <c r="E2133" s="74" t="b">
        <v>1</v>
      </c>
      <c r="F2133" s="74" t="str">
        <f t="array" ref="F2133">XLOOKUP(B2133, MachineCategory!B:B, MachineCategory!A:A, "", 0, 1)
</f>
        <v>518199ed-7897-46bd-8ca5-3c68c17a35ee</v>
      </c>
      <c r="G2133" s="74" t="str">
        <f t="array" ref="G2133">XLOOKUP(C2133, MachineCategory!B:B, MachineCategory!A:A, "", 0, 1)
</f>
        <v>c5c3a48e-a0c3-445d-99e7-b7f6681889b9</v>
      </c>
      <c r="H2133" s="6"/>
    </row>
    <row r="2134">
      <c r="A2134" s="73" t="s">
        <v>600</v>
      </c>
      <c r="B2134" s="73">
        <v>8512.0</v>
      </c>
      <c r="C2134" s="73">
        <v>8508.0</v>
      </c>
      <c r="D2134" s="73">
        <v>2.0</v>
      </c>
      <c r="E2134" s="73"/>
      <c r="F2134" s="74" t="str">
        <f t="array" ref="F2134">XLOOKUP(B2134, MachineCategory!B:B, MachineCategory!A:A, "", 0, 1)
</f>
        <v>518199ed-7897-46bd-8ca5-3c68c17a35ee</v>
      </c>
      <c r="G2134" s="74" t="str">
        <f t="array" ref="G2134">XLOOKUP(C2134, MachineCategory!B:B, MachineCategory!A:A, "", 0, 1)
</f>
        <v>c40a99eb-2c08-4629-ad1a-1a29523631d5</v>
      </c>
      <c r="H2134" s="6"/>
    </row>
    <row r="2135">
      <c r="A2135" s="73" t="s">
        <v>600</v>
      </c>
      <c r="B2135" s="73">
        <v>8512.0</v>
      </c>
      <c r="C2135" s="73">
        <v>8511.0</v>
      </c>
      <c r="D2135" s="73">
        <v>3.0</v>
      </c>
      <c r="E2135" s="73"/>
      <c r="F2135" s="74" t="str">
        <f t="array" ref="F2135">XLOOKUP(B2135, MachineCategory!B:B, MachineCategory!A:A, "", 0, 1)
</f>
        <v>518199ed-7897-46bd-8ca5-3c68c17a35ee</v>
      </c>
      <c r="G2135" s="74" t="str">
        <f t="array" ref="G2135">XLOOKUP(C2135, MachineCategory!B:B, MachineCategory!A:A, "", 0, 1)
</f>
        <v>62e9358c-3f7d-4fc3-ad8b-f88b4c5d5757</v>
      </c>
      <c r="H2135" s="6"/>
    </row>
    <row r="2136">
      <c r="A2136" s="73" t="s">
        <v>600</v>
      </c>
      <c r="B2136" s="73">
        <v>8512.0</v>
      </c>
      <c r="C2136" s="73">
        <v>8510.0</v>
      </c>
      <c r="D2136" s="73">
        <v>4.0</v>
      </c>
      <c r="E2136" s="73"/>
      <c r="F2136" s="74" t="str">
        <f t="array" ref="F2136">XLOOKUP(B2136, MachineCategory!B:B, MachineCategory!A:A, "", 0, 1)
</f>
        <v>518199ed-7897-46bd-8ca5-3c68c17a35ee</v>
      </c>
      <c r="G2136" s="74" t="str">
        <f t="array" ref="G2136">XLOOKUP(C2136, MachineCategory!B:B, MachineCategory!A:A, "", 0, 1)
</f>
        <v>3134144b-583e-43fc-b6d6-52d0055725b0</v>
      </c>
      <c r="H2136" s="6"/>
    </row>
    <row r="2137">
      <c r="A2137" s="73" t="s">
        <v>600</v>
      </c>
      <c r="B2137" s="73">
        <v>8512.0</v>
      </c>
      <c r="C2137" s="73">
        <v>8509.0</v>
      </c>
      <c r="D2137" s="73">
        <v>5.0</v>
      </c>
      <c r="E2137" s="73"/>
      <c r="F2137" s="74" t="str">
        <f t="array" ref="F2137">XLOOKUP(B2137, MachineCategory!B:B, MachineCategory!A:A, "", 0, 1)
</f>
        <v>518199ed-7897-46bd-8ca5-3c68c17a35ee</v>
      </c>
      <c r="G2137" s="74" t="str">
        <f t="array" ref="G2137">XLOOKUP(C2137, MachineCategory!B:B, MachineCategory!A:A, "", 0, 1)
</f>
        <v>170a0b70-2c99-4368-8e98-0a3ff22ea0cd</v>
      </c>
      <c r="H2137" s="6"/>
    </row>
    <row r="2138">
      <c r="A2138" s="73" t="s">
        <v>600</v>
      </c>
      <c r="B2138" s="73">
        <v>8512.0</v>
      </c>
      <c r="C2138" s="73">
        <v>8146.0</v>
      </c>
      <c r="D2138" s="73">
        <v>6.0</v>
      </c>
      <c r="E2138" s="73"/>
      <c r="F2138" s="74" t="str">
        <f t="array" ref="F2138">XLOOKUP(B2138, MachineCategory!B:B, MachineCategory!A:A, "", 0, 1)
</f>
        <v>518199ed-7897-46bd-8ca5-3c68c17a35ee</v>
      </c>
      <c r="G2138" s="74" t="str">
        <f t="array" ref="G2138">XLOOKUP(C2138, MachineCategory!B:B, MachineCategory!A:A, "", 0, 1)
</f>
        <v>b527c05d-0ee4-4c70-b4fe-f0664ab1e56a</v>
      </c>
      <c r="H2138" s="6"/>
    </row>
    <row r="2139">
      <c r="A2139" s="73" t="s">
        <v>600</v>
      </c>
      <c r="B2139" s="73">
        <v>8512.0</v>
      </c>
      <c r="C2139" s="73">
        <v>8145.0</v>
      </c>
      <c r="D2139" s="73">
        <v>7.0</v>
      </c>
      <c r="E2139" s="73"/>
      <c r="F2139" s="74" t="str">
        <f t="array" ref="F2139">XLOOKUP(B2139, MachineCategory!B:B, MachineCategory!A:A, "", 0, 1)
</f>
        <v>518199ed-7897-46bd-8ca5-3c68c17a35ee</v>
      </c>
      <c r="G2139" s="74" t="str">
        <f t="array" ref="G2139">XLOOKUP(C2139, MachineCategory!B:B, MachineCategory!A:A, "", 0, 1)
</f>
        <v>791cd8e5-f67a-469b-aa9b-b60a1a1f5855</v>
      </c>
      <c r="H2139" s="6"/>
    </row>
    <row r="2140">
      <c r="A2140" s="73" t="s">
        <v>600</v>
      </c>
      <c r="B2140" s="73">
        <v>8512.0</v>
      </c>
      <c r="C2140" s="73">
        <v>8516.0</v>
      </c>
      <c r="D2140" s="73">
        <v>8.0</v>
      </c>
      <c r="E2140" s="73"/>
      <c r="F2140" s="74" t="str">
        <f t="array" ref="F2140">XLOOKUP(B2140, MachineCategory!B:B, MachineCategory!A:A, "", 0, 1)
</f>
        <v>518199ed-7897-46bd-8ca5-3c68c17a35ee</v>
      </c>
      <c r="G2140" s="74" t="str">
        <f t="array" ref="G2140">XLOOKUP(C2140, MachineCategory!B:B, MachineCategory!A:A, "", 0, 1)
</f>
        <v>5321d598-c3aa-4325-8bfa-169693621402</v>
      </c>
      <c r="H2140" s="6"/>
    </row>
    <row r="2141">
      <c r="A2141" s="73" t="s">
        <v>600</v>
      </c>
      <c r="B2141" s="73">
        <v>8512.0</v>
      </c>
      <c r="C2141" s="73">
        <v>8514.0</v>
      </c>
      <c r="D2141" s="73">
        <v>9.0</v>
      </c>
      <c r="E2141" s="73"/>
      <c r="F2141" s="74" t="str">
        <f t="array" ref="F2141">XLOOKUP(B2141, MachineCategory!B:B, MachineCategory!A:A, "", 0, 1)
</f>
        <v>518199ed-7897-46bd-8ca5-3c68c17a35ee</v>
      </c>
      <c r="G2141" s="74" t="str">
        <f t="array" ref="G2141">XLOOKUP(C2141, MachineCategory!B:B, MachineCategory!A:A, "", 0, 1)
</f>
        <v>27517b3c-e6ab-497f-8313-28e696210487</v>
      </c>
      <c r="H2141" s="6"/>
    </row>
    <row r="2142">
      <c r="A2142" s="73" t="s">
        <v>600</v>
      </c>
      <c r="B2142" s="73">
        <v>8512.0</v>
      </c>
      <c r="C2142" s="73">
        <v>8513.0</v>
      </c>
      <c r="D2142" s="73">
        <v>10.0</v>
      </c>
      <c r="E2142" s="73"/>
      <c r="F2142" s="74" t="str">
        <f t="array" ref="F2142">XLOOKUP(B2142, MachineCategory!B:B, MachineCategory!A:A, "", 0, 1)
</f>
        <v>518199ed-7897-46bd-8ca5-3c68c17a35ee</v>
      </c>
      <c r="G2142" s="74" t="str">
        <f t="array" ref="G2142">XLOOKUP(C2142, MachineCategory!B:B, MachineCategory!A:A, "", 0, 1)
</f>
        <v>5f75e6f2-eaa4-4467-a2d9-1447ffcf77c3</v>
      </c>
      <c r="H2142" s="6"/>
    </row>
    <row r="2143">
      <c r="A2143" s="73" t="s">
        <v>600</v>
      </c>
      <c r="B2143" s="73">
        <v>8512.0</v>
      </c>
      <c r="C2143" s="73">
        <v>8144.0</v>
      </c>
      <c r="D2143" s="73">
        <v>11.0</v>
      </c>
      <c r="E2143" s="73"/>
      <c r="F2143" s="74" t="str">
        <f t="array" ref="F2143">XLOOKUP(B2143, MachineCategory!B:B, MachineCategory!A:A, "", 0, 1)
</f>
        <v>518199ed-7897-46bd-8ca5-3c68c17a35ee</v>
      </c>
      <c r="G2143" s="74" t="str">
        <f t="array" ref="G2143">XLOOKUP(C2143, MachineCategory!B:B, MachineCategory!A:A, "", 0, 1)
</f>
        <v>d0bdb222-3522-4f39-8d12-d7f43d780892</v>
      </c>
      <c r="H2143" s="6"/>
    </row>
    <row r="2144">
      <c r="A2144" s="73" t="s">
        <v>600</v>
      </c>
      <c r="B2144" s="73">
        <v>8512.0</v>
      </c>
      <c r="C2144" s="73">
        <v>8707.0</v>
      </c>
      <c r="D2144" s="73">
        <v>12.0</v>
      </c>
      <c r="E2144" s="73"/>
      <c r="F2144" s="74" t="str">
        <f t="array" ref="F2144">XLOOKUP(B2144, MachineCategory!B:B, MachineCategory!A:A, "", 0, 1)
</f>
        <v>518199ed-7897-46bd-8ca5-3c68c17a35ee</v>
      </c>
      <c r="G2144" s="74" t="str">
        <f t="array" ref="G2144">XLOOKUP(C2144, MachineCategory!B:B, MachineCategory!A:A, "", 0, 1)
</f>
        <v>e403c3d4-87f3-4fb7-878f-0968b00fbf6d</v>
      </c>
      <c r="H2144" s="6"/>
    </row>
    <row r="2145">
      <c r="A2145" s="73" t="s">
        <v>600</v>
      </c>
      <c r="B2145" s="73">
        <v>8512.0</v>
      </c>
      <c r="C2145" s="73">
        <v>8706.0</v>
      </c>
      <c r="D2145" s="73">
        <v>13.0</v>
      </c>
      <c r="E2145" s="73"/>
      <c r="F2145" s="74" t="str">
        <f t="array" ref="F2145">XLOOKUP(B2145, MachineCategory!B:B, MachineCategory!A:A, "", 0, 1)
</f>
        <v>518199ed-7897-46bd-8ca5-3c68c17a35ee</v>
      </c>
      <c r="G2145" s="74" t="str">
        <f t="array" ref="G2145">XLOOKUP(C2145, MachineCategory!B:B, MachineCategory!A:A, "", 0, 1)
</f>
        <v>7be74b28-c62f-468e-99bf-67f863addc24</v>
      </c>
      <c r="H2145" s="6"/>
    </row>
    <row r="2146">
      <c r="A2146" s="73" t="s">
        <v>600</v>
      </c>
      <c r="B2146" s="73">
        <v>8513.0</v>
      </c>
      <c r="C2146" s="73">
        <v>8514.0</v>
      </c>
      <c r="D2146" s="73">
        <v>1.0</v>
      </c>
      <c r="E2146" s="74" t="b">
        <v>1</v>
      </c>
      <c r="F2146" s="74" t="str">
        <f t="array" ref="F2146">XLOOKUP(B2146, MachineCategory!B:B, MachineCategory!A:A, "", 0, 1)
</f>
        <v>5f75e6f2-eaa4-4467-a2d9-1447ffcf77c3</v>
      </c>
      <c r="G2146" s="74" t="str">
        <f t="array" ref="G2146">XLOOKUP(C2146, MachineCategory!B:B, MachineCategory!A:A, "", 0, 1)
</f>
        <v>27517b3c-e6ab-497f-8313-28e696210487</v>
      </c>
      <c r="H2146" s="6"/>
    </row>
    <row r="2147">
      <c r="A2147" s="73" t="s">
        <v>600</v>
      </c>
      <c r="B2147" s="73">
        <v>8513.0</v>
      </c>
      <c r="C2147" s="73">
        <v>8515.0</v>
      </c>
      <c r="D2147" s="73">
        <v>2.0</v>
      </c>
      <c r="E2147" s="73"/>
      <c r="F2147" s="74" t="str">
        <f t="array" ref="F2147">XLOOKUP(B2147, MachineCategory!B:B, MachineCategory!A:A, "", 0, 1)
</f>
        <v>5f75e6f2-eaa4-4467-a2d9-1447ffcf77c3</v>
      </c>
      <c r="G2147" s="74" t="str">
        <f t="array" ref="G2147">XLOOKUP(C2147, MachineCategory!B:B, MachineCategory!A:A, "", 0, 1)
</f>
        <v>c5c3a48e-a0c3-445d-99e7-b7f6681889b9</v>
      </c>
      <c r="H2147" s="6"/>
    </row>
    <row r="2148">
      <c r="A2148" s="73" t="s">
        <v>600</v>
      </c>
      <c r="B2148" s="73">
        <v>8513.0</v>
      </c>
      <c r="C2148" s="73">
        <v>8516.0</v>
      </c>
      <c r="D2148" s="73">
        <v>3.0</v>
      </c>
      <c r="E2148" s="73"/>
      <c r="F2148" s="74" t="str">
        <f t="array" ref="F2148">XLOOKUP(B2148, MachineCategory!B:B, MachineCategory!A:A, "", 0, 1)
</f>
        <v>5f75e6f2-eaa4-4467-a2d9-1447ffcf77c3</v>
      </c>
      <c r="G2148" s="74" t="str">
        <f t="array" ref="G2148">XLOOKUP(C2148, MachineCategory!B:B, MachineCategory!A:A, "", 0, 1)
</f>
        <v>5321d598-c3aa-4325-8bfa-169693621402</v>
      </c>
      <c r="H2148" s="6"/>
    </row>
    <row r="2149">
      <c r="A2149" s="73" t="s">
        <v>600</v>
      </c>
      <c r="B2149" s="73">
        <v>8513.0</v>
      </c>
      <c r="C2149" s="73">
        <v>8509.0</v>
      </c>
      <c r="D2149" s="73">
        <v>4.0</v>
      </c>
      <c r="E2149" s="73"/>
      <c r="F2149" s="74" t="str">
        <f t="array" ref="F2149">XLOOKUP(B2149, MachineCategory!B:B, MachineCategory!A:A, "", 0, 1)
</f>
        <v>5f75e6f2-eaa4-4467-a2d9-1447ffcf77c3</v>
      </c>
      <c r="G2149" s="74" t="str">
        <f t="array" ref="G2149">XLOOKUP(C2149, MachineCategory!B:B, MachineCategory!A:A, "", 0, 1)
</f>
        <v>170a0b70-2c99-4368-8e98-0a3ff22ea0cd</v>
      </c>
      <c r="H2149" s="6"/>
    </row>
    <row r="2150">
      <c r="A2150" s="73" t="s">
        <v>600</v>
      </c>
      <c r="B2150" s="73">
        <v>8513.0</v>
      </c>
      <c r="C2150" s="73">
        <v>8510.0</v>
      </c>
      <c r="D2150" s="73">
        <v>5.0</v>
      </c>
      <c r="E2150" s="73"/>
      <c r="F2150" s="74" t="str">
        <f t="array" ref="F2150">XLOOKUP(B2150, MachineCategory!B:B, MachineCategory!A:A, "", 0, 1)
</f>
        <v>5f75e6f2-eaa4-4467-a2d9-1447ffcf77c3</v>
      </c>
      <c r="G2150" s="74" t="str">
        <f t="array" ref="G2150">XLOOKUP(C2150, MachineCategory!B:B, MachineCategory!A:A, "", 0, 1)
</f>
        <v>3134144b-583e-43fc-b6d6-52d0055725b0</v>
      </c>
      <c r="H2150" s="6"/>
    </row>
    <row r="2151">
      <c r="A2151" s="73" t="s">
        <v>600</v>
      </c>
      <c r="B2151" s="73">
        <v>8513.0</v>
      </c>
      <c r="C2151" s="73">
        <v>8511.0</v>
      </c>
      <c r="D2151" s="73">
        <v>6.0</v>
      </c>
      <c r="E2151" s="73"/>
      <c r="F2151" s="74" t="str">
        <f t="array" ref="F2151">XLOOKUP(B2151, MachineCategory!B:B, MachineCategory!A:A, "", 0, 1)
</f>
        <v>5f75e6f2-eaa4-4467-a2d9-1447ffcf77c3</v>
      </c>
      <c r="G2151" s="74" t="str">
        <f t="array" ref="G2151">XLOOKUP(C2151, MachineCategory!B:B, MachineCategory!A:A, "", 0, 1)
</f>
        <v>62e9358c-3f7d-4fc3-ad8b-f88b4c5d5757</v>
      </c>
      <c r="H2151" s="6"/>
    </row>
    <row r="2152">
      <c r="A2152" s="73" t="s">
        <v>600</v>
      </c>
      <c r="B2152" s="73">
        <v>8513.0</v>
      </c>
      <c r="C2152" s="73">
        <v>8512.0</v>
      </c>
      <c r="D2152" s="73">
        <v>7.0</v>
      </c>
      <c r="E2152" s="73"/>
      <c r="F2152" s="74" t="str">
        <f t="array" ref="F2152">XLOOKUP(B2152, MachineCategory!B:B, MachineCategory!A:A, "", 0, 1)
</f>
        <v>5f75e6f2-eaa4-4467-a2d9-1447ffcf77c3</v>
      </c>
      <c r="G2152" s="74" t="str">
        <f t="array" ref="G2152">XLOOKUP(C2152, MachineCategory!B:B, MachineCategory!A:A, "", 0, 1)
</f>
        <v>518199ed-7897-46bd-8ca5-3c68c17a35ee</v>
      </c>
      <c r="H2152" s="6"/>
    </row>
    <row r="2153">
      <c r="A2153" s="73" t="s">
        <v>600</v>
      </c>
      <c r="B2153" s="73">
        <v>8513.0</v>
      </c>
      <c r="C2153" s="73">
        <v>8707.0</v>
      </c>
      <c r="D2153" s="73">
        <v>8.0</v>
      </c>
      <c r="E2153" s="73"/>
      <c r="F2153" s="74" t="str">
        <f t="array" ref="F2153">XLOOKUP(B2153, MachineCategory!B:B, MachineCategory!A:A, "", 0, 1)
</f>
        <v>5f75e6f2-eaa4-4467-a2d9-1447ffcf77c3</v>
      </c>
      <c r="G2153" s="74" t="str">
        <f t="array" ref="G2153">XLOOKUP(C2153, MachineCategory!B:B, MachineCategory!A:A, "", 0, 1)
</f>
        <v>e403c3d4-87f3-4fb7-878f-0968b00fbf6d</v>
      </c>
      <c r="H2153" s="6"/>
    </row>
    <row r="2154">
      <c r="A2154" s="73" t="s">
        <v>600</v>
      </c>
      <c r="B2154" s="73">
        <v>8514.0</v>
      </c>
      <c r="C2154" s="73">
        <v>8513.0</v>
      </c>
      <c r="D2154" s="73">
        <v>1.0</v>
      </c>
      <c r="E2154" s="74" t="b">
        <v>1</v>
      </c>
      <c r="F2154" s="74" t="str">
        <f t="array" ref="F2154">XLOOKUP(B2154, MachineCategory!B:B, MachineCategory!A:A, "", 0, 1)
</f>
        <v>27517b3c-e6ab-497f-8313-28e696210487</v>
      </c>
      <c r="G2154" s="74" t="str">
        <f t="array" ref="G2154">XLOOKUP(C2154, MachineCategory!B:B, MachineCategory!A:A, "", 0, 1)
</f>
        <v>5f75e6f2-eaa4-4467-a2d9-1447ffcf77c3</v>
      </c>
      <c r="H2154" s="6"/>
    </row>
    <row r="2155">
      <c r="A2155" s="73" t="s">
        <v>600</v>
      </c>
      <c r="B2155" s="73">
        <v>8514.0</v>
      </c>
      <c r="C2155" s="73">
        <v>8515.0</v>
      </c>
      <c r="D2155" s="73">
        <v>2.0</v>
      </c>
      <c r="E2155" s="73"/>
      <c r="F2155" s="74" t="str">
        <f t="array" ref="F2155">XLOOKUP(B2155, MachineCategory!B:B, MachineCategory!A:A, "", 0, 1)
</f>
        <v>27517b3c-e6ab-497f-8313-28e696210487</v>
      </c>
      <c r="G2155" s="74" t="str">
        <f t="array" ref="G2155">XLOOKUP(C2155, MachineCategory!B:B, MachineCategory!A:A, "", 0, 1)
</f>
        <v>c5c3a48e-a0c3-445d-99e7-b7f6681889b9</v>
      </c>
      <c r="H2155" s="6"/>
    </row>
    <row r="2156">
      <c r="A2156" s="73" t="s">
        <v>600</v>
      </c>
      <c r="B2156" s="73">
        <v>8514.0</v>
      </c>
      <c r="C2156" s="73">
        <v>8516.0</v>
      </c>
      <c r="D2156" s="73">
        <v>3.0</v>
      </c>
      <c r="E2156" s="73"/>
      <c r="F2156" s="74" t="str">
        <f t="array" ref="F2156">XLOOKUP(B2156, MachineCategory!B:B, MachineCategory!A:A, "", 0, 1)
</f>
        <v>27517b3c-e6ab-497f-8313-28e696210487</v>
      </c>
      <c r="G2156" s="74" t="str">
        <f t="array" ref="G2156">XLOOKUP(C2156, MachineCategory!B:B, MachineCategory!A:A, "", 0, 1)
</f>
        <v>5321d598-c3aa-4325-8bfa-169693621402</v>
      </c>
      <c r="H2156" s="6"/>
    </row>
    <row r="2157">
      <c r="A2157" s="73" t="s">
        <v>600</v>
      </c>
      <c r="B2157" s="73">
        <v>8514.0</v>
      </c>
      <c r="C2157" s="73">
        <v>8509.0</v>
      </c>
      <c r="D2157" s="73">
        <v>4.0</v>
      </c>
      <c r="E2157" s="73"/>
      <c r="F2157" s="74" t="str">
        <f t="array" ref="F2157">XLOOKUP(B2157, MachineCategory!B:B, MachineCategory!A:A, "", 0, 1)
</f>
        <v>27517b3c-e6ab-497f-8313-28e696210487</v>
      </c>
      <c r="G2157" s="74" t="str">
        <f t="array" ref="G2157">XLOOKUP(C2157, MachineCategory!B:B, MachineCategory!A:A, "", 0, 1)
</f>
        <v>170a0b70-2c99-4368-8e98-0a3ff22ea0cd</v>
      </c>
      <c r="H2157" s="6"/>
    </row>
    <row r="2158">
      <c r="A2158" s="73" t="s">
        <v>600</v>
      </c>
      <c r="B2158" s="73">
        <v>8514.0</v>
      </c>
      <c r="C2158" s="73">
        <v>8510.0</v>
      </c>
      <c r="D2158" s="73">
        <v>5.0</v>
      </c>
      <c r="E2158" s="73"/>
      <c r="F2158" s="74" t="str">
        <f t="array" ref="F2158">XLOOKUP(B2158, MachineCategory!B:B, MachineCategory!A:A, "", 0, 1)
</f>
        <v>27517b3c-e6ab-497f-8313-28e696210487</v>
      </c>
      <c r="G2158" s="74" t="str">
        <f t="array" ref="G2158">XLOOKUP(C2158, MachineCategory!B:B, MachineCategory!A:A, "", 0, 1)
</f>
        <v>3134144b-583e-43fc-b6d6-52d0055725b0</v>
      </c>
      <c r="H2158" s="6"/>
    </row>
    <row r="2159">
      <c r="A2159" s="73" t="s">
        <v>600</v>
      </c>
      <c r="B2159" s="73">
        <v>8514.0</v>
      </c>
      <c r="C2159" s="73">
        <v>8511.0</v>
      </c>
      <c r="D2159" s="73">
        <v>6.0</v>
      </c>
      <c r="E2159" s="73"/>
      <c r="F2159" s="74" t="str">
        <f t="array" ref="F2159">XLOOKUP(B2159, MachineCategory!B:B, MachineCategory!A:A, "", 0, 1)
</f>
        <v>27517b3c-e6ab-497f-8313-28e696210487</v>
      </c>
      <c r="G2159" s="74" t="str">
        <f t="array" ref="G2159">XLOOKUP(C2159, MachineCategory!B:B, MachineCategory!A:A, "", 0, 1)
</f>
        <v>62e9358c-3f7d-4fc3-ad8b-f88b4c5d5757</v>
      </c>
      <c r="H2159" s="6"/>
    </row>
    <row r="2160">
      <c r="A2160" s="73" t="s">
        <v>600</v>
      </c>
      <c r="B2160" s="73">
        <v>8514.0</v>
      </c>
      <c r="C2160" s="73">
        <v>8512.0</v>
      </c>
      <c r="D2160" s="73">
        <v>7.0</v>
      </c>
      <c r="E2160" s="73"/>
      <c r="F2160" s="74" t="str">
        <f t="array" ref="F2160">XLOOKUP(B2160, MachineCategory!B:B, MachineCategory!A:A, "", 0, 1)
</f>
        <v>27517b3c-e6ab-497f-8313-28e696210487</v>
      </c>
      <c r="G2160" s="74" t="str">
        <f t="array" ref="G2160">XLOOKUP(C2160, MachineCategory!B:B, MachineCategory!A:A, "", 0, 1)
</f>
        <v>518199ed-7897-46bd-8ca5-3c68c17a35ee</v>
      </c>
      <c r="H2160" s="6"/>
    </row>
    <row r="2161">
      <c r="A2161" s="73" t="s">
        <v>600</v>
      </c>
      <c r="B2161" s="73">
        <v>8514.0</v>
      </c>
      <c r="C2161" s="73">
        <v>8707.0</v>
      </c>
      <c r="D2161" s="73">
        <v>8.0</v>
      </c>
      <c r="E2161" s="73"/>
      <c r="F2161" s="74" t="str">
        <f t="array" ref="F2161">XLOOKUP(B2161, MachineCategory!B:B, MachineCategory!A:A, "", 0, 1)
</f>
        <v>27517b3c-e6ab-497f-8313-28e696210487</v>
      </c>
      <c r="G2161" s="74" t="str">
        <f t="array" ref="G2161">XLOOKUP(C2161, MachineCategory!B:B, MachineCategory!A:A, "", 0, 1)
</f>
        <v>e403c3d4-87f3-4fb7-878f-0968b00fbf6d</v>
      </c>
      <c r="H2161" s="6"/>
    </row>
    <row r="2162">
      <c r="A2162" s="73" t="s">
        <v>600</v>
      </c>
      <c r="B2162" s="73">
        <v>8515.0</v>
      </c>
      <c r="C2162" s="73">
        <v>8512.0</v>
      </c>
      <c r="D2162" s="73">
        <v>1.0</v>
      </c>
      <c r="E2162" s="74" t="b">
        <v>1</v>
      </c>
      <c r="F2162" s="74" t="str">
        <f t="array" ref="F2162">XLOOKUP(B2162, MachineCategory!B:B, MachineCategory!A:A, "", 0, 1)
</f>
        <v>c5c3a48e-a0c3-445d-99e7-b7f6681889b9</v>
      </c>
      <c r="G2162" s="74" t="str">
        <f t="array" ref="G2162">XLOOKUP(C2162, MachineCategory!B:B, MachineCategory!A:A, "", 0, 1)
</f>
        <v>518199ed-7897-46bd-8ca5-3c68c17a35ee</v>
      </c>
      <c r="H2162" s="6"/>
    </row>
    <row r="2163">
      <c r="A2163" s="73" t="s">
        <v>600</v>
      </c>
      <c r="B2163" s="73">
        <v>8515.0</v>
      </c>
      <c r="C2163" s="73">
        <v>8514.0</v>
      </c>
      <c r="D2163" s="73">
        <v>2.0</v>
      </c>
      <c r="E2163" s="73"/>
      <c r="F2163" s="74" t="str">
        <f t="array" ref="F2163">XLOOKUP(B2163, MachineCategory!B:B, MachineCategory!A:A, "", 0, 1)
</f>
        <v>c5c3a48e-a0c3-445d-99e7-b7f6681889b9</v>
      </c>
      <c r="G2163" s="74" t="str">
        <f t="array" ref="G2163">XLOOKUP(C2163, MachineCategory!B:B, MachineCategory!A:A, "", 0, 1)
</f>
        <v>27517b3c-e6ab-497f-8313-28e696210487</v>
      </c>
      <c r="H2163" s="6"/>
    </row>
    <row r="2164">
      <c r="A2164" s="73" t="s">
        <v>600</v>
      </c>
      <c r="B2164" s="73">
        <v>8515.0</v>
      </c>
      <c r="C2164" s="73">
        <v>8513.0</v>
      </c>
      <c r="D2164" s="73">
        <v>3.0</v>
      </c>
      <c r="E2164" s="73"/>
      <c r="F2164" s="74" t="str">
        <f t="array" ref="F2164">XLOOKUP(B2164, MachineCategory!B:B, MachineCategory!A:A, "", 0, 1)
</f>
        <v>c5c3a48e-a0c3-445d-99e7-b7f6681889b9</v>
      </c>
      <c r="G2164" s="74" t="str">
        <f t="array" ref="G2164">XLOOKUP(C2164, MachineCategory!B:B, MachineCategory!A:A, "", 0, 1)
</f>
        <v>5f75e6f2-eaa4-4467-a2d9-1447ffcf77c3</v>
      </c>
      <c r="H2164" s="6"/>
    </row>
    <row r="2165">
      <c r="A2165" s="73" t="s">
        <v>600</v>
      </c>
      <c r="B2165" s="73">
        <v>8515.0</v>
      </c>
      <c r="C2165" s="73">
        <v>8509.0</v>
      </c>
      <c r="D2165" s="73">
        <v>4.0</v>
      </c>
      <c r="E2165" s="73"/>
      <c r="F2165" s="74" t="str">
        <f t="array" ref="F2165">XLOOKUP(B2165, MachineCategory!B:B, MachineCategory!A:A, "", 0, 1)
</f>
        <v>c5c3a48e-a0c3-445d-99e7-b7f6681889b9</v>
      </c>
      <c r="G2165" s="74" t="str">
        <f t="array" ref="G2165">XLOOKUP(C2165, MachineCategory!B:B, MachineCategory!A:A, "", 0, 1)
</f>
        <v>170a0b70-2c99-4368-8e98-0a3ff22ea0cd</v>
      </c>
      <c r="H2165" s="6"/>
    </row>
    <row r="2166">
      <c r="A2166" s="73" t="s">
        <v>600</v>
      </c>
      <c r="B2166" s="73">
        <v>8515.0</v>
      </c>
      <c r="C2166" s="73">
        <v>8510.0</v>
      </c>
      <c r="D2166" s="73">
        <v>5.0</v>
      </c>
      <c r="E2166" s="73"/>
      <c r="F2166" s="74" t="str">
        <f t="array" ref="F2166">XLOOKUP(B2166, MachineCategory!B:B, MachineCategory!A:A, "", 0, 1)
</f>
        <v>c5c3a48e-a0c3-445d-99e7-b7f6681889b9</v>
      </c>
      <c r="G2166" s="74" t="str">
        <f t="array" ref="G2166">XLOOKUP(C2166, MachineCategory!B:B, MachineCategory!A:A, "", 0, 1)
</f>
        <v>3134144b-583e-43fc-b6d6-52d0055725b0</v>
      </c>
      <c r="H2166" s="6"/>
    </row>
    <row r="2167">
      <c r="A2167" s="73" t="s">
        <v>600</v>
      </c>
      <c r="B2167" s="73">
        <v>8515.0</v>
      </c>
      <c r="C2167" s="73">
        <v>8511.0</v>
      </c>
      <c r="D2167" s="73">
        <v>6.0</v>
      </c>
      <c r="E2167" s="73"/>
      <c r="F2167" s="74" t="str">
        <f t="array" ref="F2167">XLOOKUP(B2167, MachineCategory!B:B, MachineCategory!A:A, "", 0, 1)
</f>
        <v>c5c3a48e-a0c3-445d-99e7-b7f6681889b9</v>
      </c>
      <c r="G2167" s="74" t="str">
        <f t="array" ref="G2167">XLOOKUP(C2167, MachineCategory!B:B, MachineCategory!A:A, "", 0, 1)
</f>
        <v>62e9358c-3f7d-4fc3-ad8b-f88b4c5d5757</v>
      </c>
      <c r="H2167" s="6"/>
    </row>
    <row r="2168">
      <c r="A2168" s="73" t="s">
        <v>600</v>
      </c>
      <c r="B2168" s="73">
        <v>8515.0</v>
      </c>
      <c r="C2168" s="73">
        <v>8516.0</v>
      </c>
      <c r="D2168" s="73">
        <v>7.0</v>
      </c>
      <c r="E2168" s="73"/>
      <c r="F2168" s="74" t="str">
        <f t="array" ref="F2168">XLOOKUP(B2168, MachineCategory!B:B, MachineCategory!A:A, "", 0, 1)
</f>
        <v>c5c3a48e-a0c3-445d-99e7-b7f6681889b9</v>
      </c>
      <c r="G2168" s="74" t="str">
        <f t="array" ref="G2168">XLOOKUP(C2168, MachineCategory!B:B, MachineCategory!A:A, "", 0, 1)
</f>
        <v>5321d598-c3aa-4325-8bfa-169693621402</v>
      </c>
      <c r="H2168" s="6"/>
    </row>
    <row r="2169">
      <c r="A2169" s="73" t="s">
        <v>600</v>
      </c>
      <c r="B2169" s="73">
        <v>8515.0</v>
      </c>
      <c r="C2169" s="73">
        <v>8707.0</v>
      </c>
      <c r="D2169" s="73">
        <v>8.0</v>
      </c>
      <c r="E2169" s="73"/>
      <c r="F2169" s="74" t="str">
        <f t="array" ref="F2169">XLOOKUP(B2169, MachineCategory!B:B, MachineCategory!A:A, "", 0, 1)
</f>
        <v>c5c3a48e-a0c3-445d-99e7-b7f6681889b9</v>
      </c>
      <c r="G2169" s="74" t="str">
        <f t="array" ref="G2169">XLOOKUP(C2169, MachineCategory!B:B, MachineCategory!A:A, "", 0, 1)
</f>
        <v>e403c3d4-87f3-4fb7-878f-0968b00fbf6d</v>
      </c>
      <c r="H2169" s="6"/>
    </row>
    <row r="2170">
      <c r="A2170" s="73" t="s">
        <v>600</v>
      </c>
      <c r="B2170" s="73">
        <v>8516.0</v>
      </c>
      <c r="C2170" s="73">
        <v>8511.0</v>
      </c>
      <c r="D2170" s="73">
        <v>1.0</v>
      </c>
      <c r="E2170" s="74" t="b">
        <v>1</v>
      </c>
      <c r="F2170" s="74" t="str">
        <f t="array" ref="F2170">XLOOKUP(B2170, MachineCategory!B:B, MachineCategory!A:A, "", 0, 1)
</f>
        <v>5321d598-c3aa-4325-8bfa-169693621402</v>
      </c>
      <c r="G2170" s="74" t="str">
        <f t="array" ref="G2170">XLOOKUP(C2170, MachineCategory!B:B, MachineCategory!A:A, "", 0, 1)
</f>
        <v>62e9358c-3f7d-4fc3-ad8b-f88b4c5d5757</v>
      </c>
      <c r="H2170" s="6"/>
    </row>
    <row r="2171">
      <c r="A2171" s="73" t="s">
        <v>600</v>
      </c>
      <c r="B2171" s="73">
        <v>8516.0</v>
      </c>
      <c r="C2171" s="73">
        <v>8515.0</v>
      </c>
      <c r="D2171" s="73">
        <v>2.0</v>
      </c>
      <c r="E2171" s="73"/>
      <c r="F2171" s="74" t="str">
        <f t="array" ref="F2171">XLOOKUP(B2171, MachineCategory!B:B, MachineCategory!A:A, "", 0, 1)
</f>
        <v>5321d598-c3aa-4325-8bfa-169693621402</v>
      </c>
      <c r="G2171" s="74" t="str">
        <f t="array" ref="G2171">XLOOKUP(C2171, MachineCategory!B:B, MachineCategory!A:A, "", 0, 1)
</f>
        <v>c5c3a48e-a0c3-445d-99e7-b7f6681889b9</v>
      </c>
      <c r="H2171" s="6"/>
    </row>
    <row r="2172">
      <c r="A2172" s="73" t="s">
        <v>600</v>
      </c>
      <c r="B2172" s="73">
        <v>8516.0</v>
      </c>
      <c r="C2172" s="73">
        <v>8513.0</v>
      </c>
      <c r="D2172" s="73">
        <v>3.0</v>
      </c>
      <c r="E2172" s="73"/>
      <c r="F2172" s="74" t="str">
        <f t="array" ref="F2172">XLOOKUP(B2172, MachineCategory!B:B, MachineCategory!A:A, "", 0, 1)
</f>
        <v>5321d598-c3aa-4325-8bfa-169693621402</v>
      </c>
      <c r="G2172" s="74" t="str">
        <f t="array" ref="G2172">XLOOKUP(C2172, MachineCategory!B:B, MachineCategory!A:A, "", 0, 1)
</f>
        <v>5f75e6f2-eaa4-4467-a2d9-1447ffcf77c3</v>
      </c>
      <c r="H2172" s="6"/>
    </row>
    <row r="2173">
      <c r="A2173" s="73" t="s">
        <v>600</v>
      </c>
      <c r="B2173" s="73">
        <v>8516.0</v>
      </c>
      <c r="C2173" s="73">
        <v>8514.0</v>
      </c>
      <c r="D2173" s="73">
        <v>4.0</v>
      </c>
      <c r="E2173" s="73"/>
      <c r="F2173" s="74" t="str">
        <f t="array" ref="F2173">XLOOKUP(B2173, MachineCategory!B:B, MachineCategory!A:A, "", 0, 1)
</f>
        <v>5321d598-c3aa-4325-8bfa-169693621402</v>
      </c>
      <c r="G2173" s="74" t="str">
        <f t="array" ref="G2173">XLOOKUP(C2173, MachineCategory!B:B, MachineCategory!A:A, "", 0, 1)
</f>
        <v>27517b3c-e6ab-497f-8313-28e696210487</v>
      </c>
      <c r="H2173" s="6"/>
    </row>
    <row r="2174">
      <c r="A2174" s="73" t="s">
        <v>600</v>
      </c>
      <c r="B2174" s="73">
        <v>8516.0</v>
      </c>
      <c r="C2174" s="73">
        <v>8510.0</v>
      </c>
      <c r="D2174" s="73">
        <v>5.0</v>
      </c>
      <c r="E2174" s="73"/>
      <c r="F2174" s="74" t="str">
        <f t="array" ref="F2174">XLOOKUP(B2174, MachineCategory!B:B, MachineCategory!A:A, "", 0, 1)
</f>
        <v>5321d598-c3aa-4325-8bfa-169693621402</v>
      </c>
      <c r="G2174" s="74" t="str">
        <f t="array" ref="G2174">XLOOKUP(C2174, MachineCategory!B:B, MachineCategory!A:A, "", 0, 1)
</f>
        <v>3134144b-583e-43fc-b6d6-52d0055725b0</v>
      </c>
      <c r="H2174" s="6"/>
    </row>
    <row r="2175">
      <c r="A2175" s="73" t="s">
        <v>600</v>
      </c>
      <c r="B2175" s="73">
        <v>8516.0</v>
      </c>
      <c r="C2175" s="73">
        <v>8509.0</v>
      </c>
      <c r="D2175" s="73">
        <v>6.0</v>
      </c>
      <c r="E2175" s="73"/>
      <c r="F2175" s="74" t="str">
        <f t="array" ref="F2175">XLOOKUP(B2175, MachineCategory!B:B, MachineCategory!A:A, "", 0, 1)
</f>
        <v>5321d598-c3aa-4325-8bfa-169693621402</v>
      </c>
      <c r="G2175" s="74" t="str">
        <f t="array" ref="G2175">XLOOKUP(C2175, MachineCategory!B:B, MachineCategory!A:A, "", 0, 1)
</f>
        <v>170a0b70-2c99-4368-8e98-0a3ff22ea0cd</v>
      </c>
      <c r="H2175" s="6"/>
    </row>
    <row r="2176">
      <c r="A2176" s="73" t="s">
        <v>600</v>
      </c>
      <c r="B2176" s="73">
        <v>8516.0</v>
      </c>
      <c r="C2176" s="73">
        <v>8512.0</v>
      </c>
      <c r="D2176" s="73">
        <v>7.0</v>
      </c>
      <c r="E2176" s="73"/>
      <c r="F2176" s="74" t="str">
        <f t="array" ref="F2176">XLOOKUP(B2176, MachineCategory!B:B, MachineCategory!A:A, "", 0, 1)
</f>
        <v>5321d598-c3aa-4325-8bfa-169693621402</v>
      </c>
      <c r="G2176" s="74" t="str">
        <f t="array" ref="G2176">XLOOKUP(C2176, MachineCategory!B:B, MachineCategory!A:A, "", 0, 1)
</f>
        <v>518199ed-7897-46bd-8ca5-3c68c17a35ee</v>
      </c>
      <c r="H2176" s="6"/>
    </row>
    <row r="2177">
      <c r="A2177" s="73" t="s">
        <v>600</v>
      </c>
      <c r="B2177" s="73">
        <v>8516.0</v>
      </c>
      <c r="C2177" s="73">
        <v>8707.0</v>
      </c>
      <c r="D2177" s="73">
        <v>8.0</v>
      </c>
      <c r="E2177" s="73"/>
      <c r="F2177" s="74" t="str">
        <f t="array" ref="F2177">XLOOKUP(B2177, MachineCategory!B:B, MachineCategory!A:A, "", 0, 1)
</f>
        <v>5321d598-c3aa-4325-8bfa-169693621402</v>
      </c>
      <c r="G2177" s="74" t="str">
        <f t="array" ref="G2177">XLOOKUP(C2177, MachineCategory!B:B, MachineCategory!A:A, "", 0, 1)
</f>
        <v>e403c3d4-87f3-4fb7-878f-0968b00fbf6d</v>
      </c>
      <c r="H2177" s="6"/>
    </row>
    <row r="2178">
      <c r="A2178" s="73" t="s">
        <v>599</v>
      </c>
      <c r="B2178" s="73">
        <v>8707.0</v>
      </c>
      <c r="C2178" s="73">
        <v>8706.0</v>
      </c>
      <c r="D2178" s="73">
        <v>1.0</v>
      </c>
      <c r="E2178" s="74" t="b">
        <v>1</v>
      </c>
      <c r="F2178" s="74" t="str">
        <f t="array" ref="F2178">XLOOKUP(B2178, MachineCategory!B:B, MachineCategory!A:A, "", 0, 1)
</f>
        <v>e403c3d4-87f3-4fb7-878f-0968b00fbf6d</v>
      </c>
      <c r="G2178" s="74" t="str">
        <f t="array" ref="G2178">XLOOKUP(C2178, MachineCategory!B:B, MachineCategory!A:A, "", 0, 1)
</f>
        <v>7be74b28-c62f-468e-99bf-67f863addc24</v>
      </c>
      <c r="H2178" s="6"/>
    </row>
    <row r="2179">
      <c r="A2179" s="73" t="s">
        <v>600</v>
      </c>
      <c r="B2179" s="73">
        <v>8707.0</v>
      </c>
      <c r="C2179" s="73">
        <v>8706.0</v>
      </c>
      <c r="D2179" s="73">
        <v>1.0</v>
      </c>
      <c r="E2179" s="74" t="b">
        <v>1</v>
      </c>
      <c r="F2179" s="74" t="str">
        <f t="array" ref="F2179">XLOOKUP(B2179, MachineCategory!B:B, MachineCategory!A:A, "", 0, 1)
</f>
        <v>e403c3d4-87f3-4fb7-878f-0968b00fbf6d</v>
      </c>
      <c r="G2179" s="74" t="str">
        <f t="array" ref="G2179">XLOOKUP(C2179, MachineCategory!B:B, MachineCategory!A:A, "", 0, 1)
</f>
        <v>7be74b28-c62f-468e-99bf-67f863addc24</v>
      </c>
      <c r="H2179" s="6"/>
    </row>
    <row r="2180">
      <c r="A2180" s="73" t="s">
        <v>600</v>
      </c>
      <c r="B2180" s="73">
        <v>8707.0</v>
      </c>
      <c r="C2180" s="73">
        <v>8513.0</v>
      </c>
      <c r="D2180" s="73">
        <v>2.0</v>
      </c>
      <c r="E2180" s="73"/>
      <c r="F2180" s="74" t="str">
        <f t="array" ref="F2180">XLOOKUP(B2180, MachineCategory!B:B, MachineCategory!A:A, "", 0, 1)
</f>
        <v>e403c3d4-87f3-4fb7-878f-0968b00fbf6d</v>
      </c>
      <c r="G2180" s="74" t="str">
        <f t="array" ref="G2180">XLOOKUP(C2180, MachineCategory!B:B, MachineCategory!A:A, "", 0, 1)
</f>
        <v>5f75e6f2-eaa4-4467-a2d9-1447ffcf77c3</v>
      </c>
      <c r="H2180" s="6"/>
    </row>
    <row r="2181">
      <c r="A2181" s="73" t="s">
        <v>600</v>
      </c>
      <c r="B2181" s="73">
        <v>8707.0</v>
      </c>
      <c r="C2181" s="73">
        <v>8514.0</v>
      </c>
      <c r="D2181" s="73">
        <v>3.0</v>
      </c>
      <c r="E2181" s="73"/>
      <c r="F2181" s="74" t="str">
        <f t="array" ref="F2181">XLOOKUP(B2181, MachineCategory!B:B, MachineCategory!A:A, "", 0, 1)
</f>
        <v>e403c3d4-87f3-4fb7-878f-0968b00fbf6d</v>
      </c>
      <c r="G2181" s="74" t="str">
        <f t="array" ref="G2181">XLOOKUP(C2181, MachineCategory!B:B, MachineCategory!A:A, "", 0, 1)
</f>
        <v>27517b3c-e6ab-497f-8313-28e696210487</v>
      </c>
      <c r="H2181" s="6"/>
    </row>
    <row r="2182">
      <c r="A2182" s="73" t="s">
        <v>600</v>
      </c>
      <c r="B2182" s="73">
        <v>8707.0</v>
      </c>
      <c r="C2182" s="73">
        <v>8515.0</v>
      </c>
      <c r="D2182" s="73">
        <v>4.0</v>
      </c>
      <c r="E2182" s="73"/>
      <c r="F2182" s="74" t="str">
        <f t="array" ref="F2182">XLOOKUP(B2182, MachineCategory!B:B, MachineCategory!A:A, "", 0, 1)
</f>
        <v>e403c3d4-87f3-4fb7-878f-0968b00fbf6d</v>
      </c>
      <c r="G2182" s="74" t="str">
        <f t="array" ref="G2182">XLOOKUP(C2182, MachineCategory!B:B, MachineCategory!A:A, "", 0, 1)
</f>
        <v>c5c3a48e-a0c3-445d-99e7-b7f6681889b9</v>
      </c>
      <c r="H2182" s="6"/>
    </row>
    <row r="2183">
      <c r="A2183" s="73" t="s">
        <v>600</v>
      </c>
      <c r="B2183" s="73">
        <v>8707.0</v>
      </c>
      <c r="C2183" s="73">
        <v>8516.0</v>
      </c>
      <c r="D2183" s="73">
        <v>5.0</v>
      </c>
      <c r="E2183" s="73"/>
      <c r="F2183" s="74" t="str">
        <f t="array" ref="F2183">XLOOKUP(B2183, MachineCategory!B:B, MachineCategory!A:A, "", 0, 1)
</f>
        <v>e403c3d4-87f3-4fb7-878f-0968b00fbf6d</v>
      </c>
      <c r="G2183" s="74" t="str">
        <f t="array" ref="G2183">XLOOKUP(C2183, MachineCategory!B:B, MachineCategory!A:A, "", 0, 1)
</f>
        <v>5321d598-c3aa-4325-8bfa-169693621402</v>
      </c>
      <c r="H2183" s="6"/>
    </row>
    <row r="2184">
      <c r="A2184" s="73" t="s">
        <v>600</v>
      </c>
      <c r="B2184" s="73">
        <v>8707.0</v>
      </c>
      <c r="C2184" s="73">
        <v>8509.0</v>
      </c>
      <c r="D2184" s="73">
        <v>6.0</v>
      </c>
      <c r="E2184" s="73"/>
      <c r="F2184" s="74" t="str">
        <f t="array" ref="F2184">XLOOKUP(B2184, MachineCategory!B:B, MachineCategory!A:A, "", 0, 1)
</f>
        <v>e403c3d4-87f3-4fb7-878f-0968b00fbf6d</v>
      </c>
      <c r="G2184" s="74" t="str">
        <f t="array" ref="G2184">XLOOKUP(C2184, MachineCategory!B:B, MachineCategory!A:A, "", 0, 1)
</f>
        <v>170a0b70-2c99-4368-8e98-0a3ff22ea0cd</v>
      </c>
      <c r="H2184" s="6"/>
    </row>
    <row r="2185">
      <c r="A2185" s="73" t="s">
        <v>600</v>
      </c>
      <c r="B2185" s="73">
        <v>8707.0</v>
      </c>
      <c r="C2185" s="73">
        <v>8510.0</v>
      </c>
      <c r="D2185" s="73">
        <v>7.0</v>
      </c>
      <c r="E2185" s="73"/>
      <c r="F2185" s="74" t="str">
        <f t="array" ref="F2185">XLOOKUP(B2185, MachineCategory!B:B, MachineCategory!A:A, "", 0, 1)
</f>
        <v>e403c3d4-87f3-4fb7-878f-0968b00fbf6d</v>
      </c>
      <c r="G2185" s="74" t="str">
        <f t="array" ref="G2185">XLOOKUP(C2185, MachineCategory!B:B, MachineCategory!A:A, "", 0, 1)
</f>
        <v>3134144b-583e-43fc-b6d6-52d0055725b0</v>
      </c>
      <c r="H2185" s="6"/>
    </row>
    <row r="2186">
      <c r="A2186" s="73" t="s">
        <v>600</v>
      </c>
      <c r="B2186" s="73">
        <v>8707.0</v>
      </c>
      <c r="C2186" s="73">
        <v>8511.0</v>
      </c>
      <c r="D2186" s="73">
        <v>8.0</v>
      </c>
      <c r="E2186" s="73"/>
      <c r="F2186" s="74" t="str">
        <f t="array" ref="F2186">XLOOKUP(B2186, MachineCategory!B:B, MachineCategory!A:A, "", 0, 1)
</f>
        <v>e403c3d4-87f3-4fb7-878f-0968b00fbf6d</v>
      </c>
      <c r="G2186" s="74" t="str">
        <f t="array" ref="G2186">XLOOKUP(C2186, MachineCategory!B:B, MachineCategory!A:A, "", 0, 1)
</f>
        <v>62e9358c-3f7d-4fc3-ad8b-f88b4c5d5757</v>
      </c>
      <c r="H2186" s="6"/>
    </row>
    <row r="2187">
      <c r="A2187" s="73" t="s">
        <v>600</v>
      </c>
      <c r="B2187" s="73">
        <v>8707.0</v>
      </c>
      <c r="C2187" s="73">
        <v>8512.0</v>
      </c>
      <c r="D2187" s="73">
        <v>9.0</v>
      </c>
      <c r="E2187" s="73"/>
      <c r="F2187" s="74" t="str">
        <f t="array" ref="F2187">XLOOKUP(B2187, MachineCategory!B:B, MachineCategory!A:A, "", 0, 1)
</f>
        <v>e403c3d4-87f3-4fb7-878f-0968b00fbf6d</v>
      </c>
      <c r="G2187" s="74" t="str">
        <f t="array" ref="G2187">XLOOKUP(C2187, MachineCategory!B:B, MachineCategory!A:A, "", 0, 1)
</f>
        <v>518199ed-7897-46bd-8ca5-3c68c17a35ee</v>
      </c>
      <c r="H2187" s="6"/>
    </row>
    <row r="2188">
      <c r="A2188" s="73" t="s">
        <v>600</v>
      </c>
      <c r="B2188" s="73">
        <v>8707.0</v>
      </c>
      <c r="C2188" s="73">
        <v>8144.0</v>
      </c>
      <c r="D2188" s="73">
        <v>10.0</v>
      </c>
      <c r="E2188" s="73"/>
      <c r="F2188" s="74" t="str">
        <f t="array" ref="F2188">XLOOKUP(B2188, MachineCategory!B:B, MachineCategory!A:A, "", 0, 1)
</f>
        <v>e403c3d4-87f3-4fb7-878f-0968b00fbf6d</v>
      </c>
      <c r="G2188" s="74" t="str">
        <f t="array" ref="G2188">XLOOKUP(C2188, MachineCategory!B:B, MachineCategory!A:A, "", 0, 1)
</f>
        <v>d0bdb222-3522-4f39-8d12-d7f43d780892</v>
      </c>
      <c r="H2188" s="6"/>
    </row>
    <row r="2189">
      <c r="A2189" s="73" t="s">
        <v>600</v>
      </c>
      <c r="B2189" s="73">
        <v>8707.0</v>
      </c>
      <c r="C2189" s="73">
        <v>8145.0</v>
      </c>
      <c r="D2189" s="73">
        <v>11.0</v>
      </c>
      <c r="E2189" s="73"/>
      <c r="F2189" s="74" t="str">
        <f t="array" ref="F2189">XLOOKUP(B2189, MachineCategory!B:B, MachineCategory!A:A, "", 0, 1)
</f>
        <v>e403c3d4-87f3-4fb7-878f-0968b00fbf6d</v>
      </c>
      <c r="G2189" s="74" t="str">
        <f t="array" ref="G2189">XLOOKUP(C2189, MachineCategory!B:B, MachineCategory!A:A, "", 0, 1)
</f>
        <v>791cd8e5-f67a-469b-aa9b-b60a1a1f5855</v>
      </c>
      <c r="H2189" s="6"/>
    </row>
    <row r="2190">
      <c r="A2190" s="73" t="s">
        <v>600</v>
      </c>
      <c r="B2190" s="73">
        <v>8707.0</v>
      </c>
      <c r="C2190" s="73">
        <v>8146.0</v>
      </c>
      <c r="D2190" s="73">
        <v>12.0</v>
      </c>
      <c r="E2190" s="73"/>
      <c r="F2190" s="74" t="str">
        <f t="array" ref="F2190">XLOOKUP(B2190, MachineCategory!B:B, MachineCategory!A:A, "", 0, 1)
</f>
        <v>e403c3d4-87f3-4fb7-878f-0968b00fbf6d</v>
      </c>
      <c r="G2190" s="74" t="str">
        <f t="array" ref="G2190">XLOOKUP(C2190, MachineCategory!B:B, MachineCategory!A:A, "", 0, 1)
</f>
        <v>b527c05d-0ee4-4c70-b4fe-f0664ab1e56a</v>
      </c>
      <c r="H2190" s="6"/>
    </row>
    <row r="2191">
      <c r="A2191" s="73" t="s">
        <v>600</v>
      </c>
      <c r="B2191" s="73">
        <v>8707.0</v>
      </c>
      <c r="C2191" s="73">
        <v>8508.0</v>
      </c>
      <c r="D2191" s="73">
        <v>13.0</v>
      </c>
      <c r="E2191" s="73"/>
      <c r="F2191" s="74" t="str">
        <f t="array" ref="F2191">XLOOKUP(B2191, MachineCategory!B:B, MachineCategory!A:A, "", 0, 1)
</f>
        <v>e403c3d4-87f3-4fb7-878f-0968b00fbf6d</v>
      </c>
      <c r="G2191" s="74" t="str">
        <f t="array" ref="G2191">XLOOKUP(C2191, MachineCategory!B:B, MachineCategory!A:A, "", 0, 1)
</f>
        <v>c40a99eb-2c08-4629-ad1a-1a29523631d5</v>
      </c>
      <c r="H2191" s="6"/>
    </row>
    <row r="2192">
      <c r="A2192" s="73" t="s">
        <v>600</v>
      </c>
      <c r="B2192" s="73">
        <v>8707.0</v>
      </c>
      <c r="C2192" s="73">
        <v>8136.0</v>
      </c>
      <c r="D2192" s="73">
        <v>14.0</v>
      </c>
      <c r="E2192" s="73"/>
      <c r="F2192" s="74" t="str">
        <f t="array" ref="F2192">XLOOKUP(B2192, MachineCategory!B:B, MachineCategory!A:A, "", 0, 1)
</f>
        <v>e403c3d4-87f3-4fb7-878f-0968b00fbf6d</v>
      </c>
      <c r="G2192" s="74" t="str">
        <f t="array" ref="G2192">XLOOKUP(C2192, MachineCategory!B:B, MachineCategory!A:A, "", 0, 1)
</f>
        <v>a902cb9a-de5c-4c29-b46f-a1f84b844d43</v>
      </c>
      <c r="H2192" s="6"/>
    </row>
    <row r="2193">
      <c r="A2193" s="73" t="s">
        <v>600</v>
      </c>
      <c r="B2193" s="73">
        <v>8707.0</v>
      </c>
      <c r="C2193" s="73">
        <v>8137.0</v>
      </c>
      <c r="D2193" s="73">
        <v>15.0</v>
      </c>
      <c r="E2193" s="73"/>
      <c r="F2193" s="74" t="str">
        <f t="array" ref="F2193">XLOOKUP(B2193, MachineCategory!B:B, MachineCategory!A:A, "", 0, 1)
</f>
        <v>e403c3d4-87f3-4fb7-878f-0968b00fbf6d</v>
      </c>
      <c r="G2193" s="74" t="str">
        <f t="array" ref="G2193">XLOOKUP(C2193, MachineCategory!B:B, MachineCategory!A:A, "", 0, 1)
</f>
        <v>9ad9d415-1201-4d9d-b34a-3bf5e192fe37</v>
      </c>
      <c r="H2193" s="6"/>
    </row>
    <row r="2194">
      <c r="A2194" s="73" t="s">
        <v>600</v>
      </c>
      <c r="B2194" s="73">
        <v>8707.0</v>
      </c>
      <c r="C2194" s="73">
        <v>8138.0</v>
      </c>
      <c r="D2194" s="73">
        <v>16.0</v>
      </c>
      <c r="E2194" s="73"/>
      <c r="F2194" s="74" t="str">
        <f t="array" ref="F2194">XLOOKUP(B2194, MachineCategory!B:B, MachineCategory!A:A, "", 0, 1)
</f>
        <v>e403c3d4-87f3-4fb7-878f-0968b00fbf6d</v>
      </c>
      <c r="G2194" s="74" t="str">
        <f t="array" ref="G2194">XLOOKUP(C2194, MachineCategory!B:B, MachineCategory!A:A, "", 0, 1)
</f>
        <v>4df94c25-b269-45f7-89d1-c581919f2db9</v>
      </c>
      <c r="H2194" s="6"/>
    </row>
    <row r="2195">
      <c r="A2195" s="73" t="s">
        <v>600</v>
      </c>
      <c r="B2195" s="73">
        <v>8707.0</v>
      </c>
      <c r="C2195" s="73">
        <v>8139.0</v>
      </c>
      <c r="D2195" s="73">
        <v>17.0</v>
      </c>
      <c r="E2195" s="73"/>
      <c r="F2195" s="74" t="str">
        <f t="array" ref="F2195">XLOOKUP(B2195, MachineCategory!B:B, MachineCategory!A:A, "", 0, 1)
</f>
        <v>e403c3d4-87f3-4fb7-878f-0968b00fbf6d</v>
      </c>
      <c r="G2195" s="74" t="str">
        <f t="array" ref="G2195">XLOOKUP(C2195, MachineCategory!B:B, MachineCategory!A:A, "", 0, 1)
</f>
        <v>ad4439bb-ad1e-4b8e-9331-4d4b84295fbd</v>
      </c>
      <c r="H2195" s="6"/>
    </row>
    <row r="2196">
      <c r="A2196" s="73" t="s">
        <v>600</v>
      </c>
      <c r="B2196" s="73">
        <v>8707.0</v>
      </c>
      <c r="C2196" s="73">
        <v>8140.0</v>
      </c>
      <c r="D2196" s="73">
        <v>18.0</v>
      </c>
      <c r="E2196" s="73"/>
      <c r="F2196" s="74" t="str">
        <f t="array" ref="F2196">XLOOKUP(B2196, MachineCategory!B:B, MachineCategory!A:A, "", 0, 1)
</f>
        <v>e403c3d4-87f3-4fb7-878f-0968b00fbf6d</v>
      </c>
      <c r="G2196" s="74" t="str">
        <f t="array" ref="G2196">XLOOKUP(C2196, MachineCategory!B:B, MachineCategory!A:A, "", 0, 1)
</f>
        <v>1812edc2-2c5c-4489-b185-9fe85dba1c6a</v>
      </c>
      <c r="H2196" s="6"/>
    </row>
    <row r="2197">
      <c r="A2197" s="73" t="s">
        <v>600</v>
      </c>
      <c r="B2197" s="73">
        <v>8706.0</v>
      </c>
      <c r="C2197" s="73">
        <v>8707.0</v>
      </c>
      <c r="D2197" s="73">
        <v>1.0</v>
      </c>
      <c r="E2197" s="74" t="b">
        <v>1</v>
      </c>
      <c r="F2197" s="74" t="str">
        <f t="array" ref="F2197">XLOOKUP(B2197, MachineCategory!B:B, MachineCategory!A:A, "", 0, 1)
</f>
        <v>7be74b28-c62f-468e-99bf-67f863addc24</v>
      </c>
      <c r="G2197" s="74" t="str">
        <f t="array" ref="G2197">XLOOKUP(C2197, MachineCategory!B:B, MachineCategory!A:A, "", 0, 1)
</f>
        <v>e403c3d4-87f3-4fb7-878f-0968b00fbf6d</v>
      </c>
      <c r="H2197" s="6"/>
    </row>
    <row r="2198">
      <c r="A2198" s="73" t="s">
        <v>600</v>
      </c>
      <c r="B2198" s="73">
        <v>8706.0</v>
      </c>
      <c r="C2198" s="73">
        <v>8144.0</v>
      </c>
      <c r="D2198" s="73">
        <v>2.0</v>
      </c>
      <c r="E2198" s="73"/>
      <c r="F2198" s="74" t="str">
        <f t="array" ref="F2198">XLOOKUP(B2198, MachineCategory!B:B, MachineCategory!A:A, "", 0, 1)
</f>
        <v>7be74b28-c62f-468e-99bf-67f863addc24</v>
      </c>
      <c r="G2198" s="74" t="str">
        <f t="array" ref="G2198">XLOOKUP(C2198, MachineCategory!B:B, MachineCategory!A:A, "", 0, 1)
</f>
        <v>d0bdb222-3522-4f39-8d12-d7f43d780892</v>
      </c>
      <c r="H2198" s="6"/>
    </row>
    <row r="2199">
      <c r="A2199" s="73" t="s">
        <v>600</v>
      </c>
      <c r="B2199" s="73">
        <v>8706.0</v>
      </c>
      <c r="C2199" s="73">
        <v>8145.0</v>
      </c>
      <c r="D2199" s="73">
        <v>3.0</v>
      </c>
      <c r="E2199" s="73"/>
      <c r="F2199" s="74" t="str">
        <f t="array" ref="F2199">XLOOKUP(B2199, MachineCategory!B:B, MachineCategory!A:A, "", 0, 1)
</f>
        <v>7be74b28-c62f-468e-99bf-67f863addc24</v>
      </c>
      <c r="G2199" s="74" t="str">
        <f t="array" ref="G2199">XLOOKUP(C2199, MachineCategory!B:B, MachineCategory!A:A, "", 0, 1)
</f>
        <v>791cd8e5-f67a-469b-aa9b-b60a1a1f5855</v>
      </c>
      <c r="H2199" s="6"/>
    </row>
    <row r="2200">
      <c r="A2200" s="73" t="s">
        <v>600</v>
      </c>
      <c r="B2200" s="73">
        <v>8706.0</v>
      </c>
      <c r="C2200" s="73">
        <v>8146.0</v>
      </c>
      <c r="D2200" s="73">
        <v>4.0</v>
      </c>
      <c r="E2200" s="73"/>
      <c r="F2200" s="74" t="str">
        <f t="array" ref="F2200">XLOOKUP(B2200, MachineCategory!B:B, MachineCategory!A:A, "", 0, 1)
</f>
        <v>7be74b28-c62f-468e-99bf-67f863addc24</v>
      </c>
      <c r="G2200" s="74" t="str">
        <f t="array" ref="G2200">XLOOKUP(C2200, MachineCategory!B:B, MachineCategory!A:A, "", 0, 1)
</f>
        <v>b527c05d-0ee4-4c70-b4fe-f0664ab1e56a</v>
      </c>
      <c r="H2200" s="6"/>
    </row>
    <row r="2201">
      <c r="A2201" s="73" t="s">
        <v>600</v>
      </c>
      <c r="B2201" s="73">
        <v>8706.0</v>
      </c>
      <c r="C2201" s="73">
        <v>8508.0</v>
      </c>
      <c r="D2201" s="73">
        <v>5.0</v>
      </c>
      <c r="E2201" s="73"/>
      <c r="F2201" s="74" t="str">
        <f t="array" ref="F2201">XLOOKUP(B2201, MachineCategory!B:B, MachineCategory!A:A, "", 0, 1)
</f>
        <v>7be74b28-c62f-468e-99bf-67f863addc24</v>
      </c>
      <c r="G2201" s="74" t="str">
        <f t="array" ref="G2201">XLOOKUP(C2201, MachineCategory!B:B, MachineCategory!A:A, "", 0, 1)
</f>
        <v>c40a99eb-2c08-4629-ad1a-1a29523631d5</v>
      </c>
      <c r="H2201" s="6"/>
    </row>
    <row r="2202">
      <c r="A2202" s="73" t="s">
        <v>600</v>
      </c>
      <c r="B2202" s="73">
        <v>8706.0</v>
      </c>
      <c r="C2202" s="73">
        <v>8136.0</v>
      </c>
      <c r="D2202" s="73">
        <v>6.0</v>
      </c>
      <c r="E2202" s="73"/>
      <c r="F2202" s="74" t="str">
        <f t="array" ref="F2202">XLOOKUP(B2202, MachineCategory!B:B, MachineCategory!A:A, "", 0, 1)
</f>
        <v>7be74b28-c62f-468e-99bf-67f863addc24</v>
      </c>
      <c r="G2202" s="74" t="str">
        <f t="array" ref="G2202">XLOOKUP(C2202, MachineCategory!B:B, MachineCategory!A:A, "", 0, 1)
</f>
        <v>a902cb9a-de5c-4c29-b46f-a1f84b844d43</v>
      </c>
      <c r="H2202" s="6"/>
    </row>
    <row r="2203">
      <c r="A2203" s="73" t="s">
        <v>600</v>
      </c>
      <c r="B2203" s="73">
        <v>8706.0</v>
      </c>
      <c r="C2203" s="73">
        <v>8137.0</v>
      </c>
      <c r="D2203" s="73">
        <v>7.0</v>
      </c>
      <c r="E2203" s="73"/>
      <c r="F2203" s="74" t="str">
        <f t="array" ref="F2203">XLOOKUP(B2203, MachineCategory!B:B, MachineCategory!A:A, "", 0, 1)
</f>
        <v>7be74b28-c62f-468e-99bf-67f863addc24</v>
      </c>
      <c r="G2203" s="74" t="str">
        <f t="array" ref="G2203">XLOOKUP(C2203, MachineCategory!B:B, MachineCategory!A:A, "", 0, 1)
</f>
        <v>9ad9d415-1201-4d9d-b34a-3bf5e192fe37</v>
      </c>
      <c r="H2203" s="6"/>
    </row>
    <row r="2204">
      <c r="A2204" s="73" t="s">
        <v>600</v>
      </c>
      <c r="B2204" s="73">
        <v>8706.0</v>
      </c>
      <c r="C2204" s="73">
        <v>8138.0</v>
      </c>
      <c r="D2204" s="73">
        <v>8.0</v>
      </c>
      <c r="E2204" s="73"/>
      <c r="F2204" s="74" t="str">
        <f t="array" ref="F2204">XLOOKUP(B2204, MachineCategory!B:B, MachineCategory!A:A, "", 0, 1)
</f>
        <v>7be74b28-c62f-468e-99bf-67f863addc24</v>
      </c>
      <c r="G2204" s="74" t="str">
        <f t="array" ref="G2204">XLOOKUP(C2204, MachineCategory!B:B, MachineCategory!A:A, "", 0, 1)
</f>
        <v>4df94c25-b269-45f7-89d1-c581919f2db9</v>
      </c>
      <c r="H2204" s="6"/>
    </row>
    <row r="2205">
      <c r="A2205" s="73" t="s">
        <v>600</v>
      </c>
      <c r="B2205" s="73">
        <v>8706.0</v>
      </c>
      <c r="C2205" s="73">
        <v>8139.0</v>
      </c>
      <c r="D2205" s="73">
        <v>9.0</v>
      </c>
      <c r="E2205" s="73"/>
      <c r="F2205" s="74" t="str">
        <f t="array" ref="F2205">XLOOKUP(B2205, MachineCategory!B:B, MachineCategory!A:A, "", 0, 1)
</f>
        <v>7be74b28-c62f-468e-99bf-67f863addc24</v>
      </c>
      <c r="G2205" s="74" t="str">
        <f t="array" ref="G2205">XLOOKUP(C2205, MachineCategory!B:B, MachineCategory!A:A, "", 0, 1)
</f>
        <v>ad4439bb-ad1e-4b8e-9331-4d4b84295fbd</v>
      </c>
      <c r="H2205" s="6"/>
    </row>
    <row r="2206">
      <c r="A2206" s="73" t="s">
        <v>600</v>
      </c>
      <c r="B2206" s="73">
        <v>8706.0</v>
      </c>
      <c r="C2206" s="73">
        <v>8140.0</v>
      </c>
      <c r="D2206" s="73">
        <v>10.0</v>
      </c>
      <c r="E2206" s="73"/>
      <c r="F2206" s="74" t="str">
        <f t="array" ref="F2206">XLOOKUP(B2206, MachineCategory!B:B, MachineCategory!A:A, "", 0, 1)
</f>
        <v>7be74b28-c62f-468e-99bf-67f863addc24</v>
      </c>
      <c r="G2206" s="74" t="str">
        <f t="array" ref="G2206">XLOOKUP(C2206, MachineCategory!B:B, MachineCategory!A:A, "", 0, 1)
</f>
        <v>1812edc2-2c5c-4489-b185-9fe85dba1c6a</v>
      </c>
      <c r="H2206" s="6"/>
    </row>
    <row r="2207">
      <c r="A2207" s="73" t="s">
        <v>600</v>
      </c>
      <c r="B2207" s="73">
        <v>8706.0</v>
      </c>
      <c r="C2207" s="73">
        <v>8141.0</v>
      </c>
      <c r="D2207" s="73">
        <v>11.0</v>
      </c>
      <c r="E2207" s="73"/>
      <c r="F2207" s="74" t="str">
        <f t="array" ref="F2207">XLOOKUP(B2207, MachineCategory!B:B, MachineCategory!A:A, "", 0, 1)
</f>
        <v>7be74b28-c62f-468e-99bf-67f863addc24</v>
      </c>
      <c r="G2207" s="74" t="str">
        <f t="array" ref="G2207">XLOOKUP(C2207, MachineCategory!B:B, MachineCategory!A:A, "", 0, 1)
</f>
        <v>7f156dad-2a83-4b3a-9b35-b8c7cf788c64</v>
      </c>
      <c r="H2207" s="6"/>
    </row>
    <row r="2208">
      <c r="A2208" s="73" t="s">
        <v>600</v>
      </c>
      <c r="B2208" s="73">
        <v>8706.0</v>
      </c>
      <c r="C2208" s="73">
        <v>8509.0</v>
      </c>
      <c r="D2208" s="73">
        <v>12.0</v>
      </c>
      <c r="E2208" s="73"/>
      <c r="F2208" s="74" t="str">
        <f t="array" ref="F2208">XLOOKUP(B2208, MachineCategory!B:B, MachineCategory!A:A, "", 0, 1)
</f>
        <v>7be74b28-c62f-468e-99bf-67f863addc24</v>
      </c>
      <c r="G2208" s="74" t="str">
        <f t="array" ref="G2208">XLOOKUP(C2208, MachineCategory!B:B, MachineCategory!A:A, "", 0, 1)
</f>
        <v>170a0b70-2c99-4368-8e98-0a3ff22ea0cd</v>
      </c>
      <c r="H2208" s="6"/>
    </row>
    <row r="2209">
      <c r="A2209" s="73" t="s">
        <v>600</v>
      </c>
      <c r="B2209" s="73">
        <v>8706.0</v>
      </c>
      <c r="C2209" s="73">
        <v>8510.0</v>
      </c>
      <c r="D2209" s="73">
        <v>13.0</v>
      </c>
      <c r="E2209" s="73"/>
      <c r="F2209" s="74" t="str">
        <f t="array" ref="F2209">XLOOKUP(B2209, MachineCategory!B:B, MachineCategory!A:A, "", 0, 1)
</f>
        <v>7be74b28-c62f-468e-99bf-67f863addc24</v>
      </c>
      <c r="G2209" s="74" t="str">
        <f t="array" ref="G2209">XLOOKUP(C2209, MachineCategory!B:B, MachineCategory!A:A, "", 0, 1)
</f>
        <v>3134144b-583e-43fc-b6d6-52d0055725b0</v>
      </c>
      <c r="H2209" s="6"/>
    </row>
    <row r="2210">
      <c r="A2210" s="73" t="s">
        <v>600</v>
      </c>
      <c r="B2210" s="73">
        <v>8706.0</v>
      </c>
      <c r="C2210" s="73">
        <v>8511.0</v>
      </c>
      <c r="D2210" s="73">
        <v>14.0</v>
      </c>
      <c r="E2210" s="73"/>
      <c r="F2210" s="74" t="str">
        <f t="array" ref="F2210">XLOOKUP(B2210, MachineCategory!B:B, MachineCategory!A:A, "", 0, 1)
</f>
        <v>7be74b28-c62f-468e-99bf-67f863addc24</v>
      </c>
      <c r="G2210" s="74" t="str">
        <f t="array" ref="G2210">XLOOKUP(C2210, MachineCategory!B:B, MachineCategory!A:A, "", 0, 1)
</f>
        <v>62e9358c-3f7d-4fc3-ad8b-f88b4c5d5757</v>
      </c>
      <c r="H2210" s="6"/>
    </row>
    <row r="2211">
      <c r="A2211" s="73" t="s">
        <v>600</v>
      </c>
      <c r="B2211" s="73">
        <v>8706.0</v>
      </c>
      <c r="C2211" s="73">
        <v>8512.0</v>
      </c>
      <c r="D2211" s="73">
        <v>15.0</v>
      </c>
      <c r="E2211" s="73"/>
      <c r="F2211" s="74" t="str">
        <f t="array" ref="F2211">XLOOKUP(B2211, MachineCategory!B:B, MachineCategory!A:A, "", 0, 1)
</f>
        <v>7be74b28-c62f-468e-99bf-67f863addc24</v>
      </c>
      <c r="G2211" s="74" t="str">
        <f t="array" ref="G2211">XLOOKUP(C2211, MachineCategory!B:B, MachineCategory!A:A, "", 0, 1)
</f>
        <v>518199ed-7897-46bd-8ca5-3c68c17a35ee</v>
      </c>
      <c r="H2211" s="6"/>
    </row>
    <row r="2212">
      <c r="A2212" s="73" t="s">
        <v>600</v>
      </c>
      <c r="B2212" s="73">
        <v>8146.0</v>
      </c>
      <c r="C2212" s="73">
        <v>8508.0</v>
      </c>
      <c r="D2212" s="73">
        <v>1.0</v>
      </c>
      <c r="E2212" s="74" t="b">
        <v>1</v>
      </c>
      <c r="F2212" s="74" t="str">
        <f t="array" ref="F2212">XLOOKUP(B2212, MachineCategory!B:B, MachineCategory!A:A, "", 0, 1)
</f>
        <v>b527c05d-0ee4-4c70-b4fe-f0664ab1e56a</v>
      </c>
      <c r="G2212" s="74" t="str">
        <f t="array" ref="G2212">XLOOKUP(C2212, MachineCategory!B:B, MachineCategory!A:A, "", 0, 1)
</f>
        <v>c40a99eb-2c08-4629-ad1a-1a29523631d5</v>
      </c>
      <c r="H2212" s="6"/>
    </row>
    <row r="2213">
      <c r="A2213" s="73" t="s">
        <v>600</v>
      </c>
      <c r="B2213" s="73">
        <v>8146.0</v>
      </c>
      <c r="C2213" s="73">
        <v>8512.0</v>
      </c>
      <c r="D2213" s="73">
        <v>2.0</v>
      </c>
      <c r="E2213" s="73"/>
      <c r="F2213" s="74" t="str">
        <f t="array" ref="F2213">XLOOKUP(B2213, MachineCategory!B:B, MachineCategory!A:A, "", 0, 1)
</f>
        <v>b527c05d-0ee4-4c70-b4fe-f0664ab1e56a</v>
      </c>
      <c r="G2213" s="74" t="str">
        <f t="array" ref="G2213">XLOOKUP(C2213, MachineCategory!B:B, MachineCategory!A:A, "", 0, 1)
</f>
        <v>518199ed-7897-46bd-8ca5-3c68c17a35ee</v>
      </c>
      <c r="H2213" s="6"/>
    </row>
    <row r="2214">
      <c r="A2214" s="73" t="s">
        <v>600</v>
      </c>
      <c r="B2214" s="73">
        <v>8146.0</v>
      </c>
      <c r="C2214" s="73">
        <v>8511.0</v>
      </c>
      <c r="D2214" s="73">
        <v>3.0</v>
      </c>
      <c r="E2214" s="73"/>
      <c r="F2214" s="74" t="str">
        <f t="array" ref="F2214">XLOOKUP(B2214, MachineCategory!B:B, MachineCategory!A:A, "", 0, 1)
</f>
        <v>b527c05d-0ee4-4c70-b4fe-f0664ab1e56a</v>
      </c>
      <c r="G2214" s="74" t="str">
        <f t="array" ref="G2214">XLOOKUP(C2214, MachineCategory!B:B, MachineCategory!A:A, "", 0, 1)
</f>
        <v>62e9358c-3f7d-4fc3-ad8b-f88b4c5d5757</v>
      </c>
      <c r="H2214" s="6"/>
    </row>
    <row r="2215">
      <c r="A2215" s="73" t="s">
        <v>600</v>
      </c>
      <c r="B2215" s="73">
        <v>8146.0</v>
      </c>
      <c r="C2215" s="73">
        <v>8510.0</v>
      </c>
      <c r="D2215" s="73">
        <v>4.0</v>
      </c>
      <c r="E2215" s="73"/>
      <c r="F2215" s="74" t="str">
        <f t="array" ref="F2215">XLOOKUP(B2215, MachineCategory!B:B, MachineCategory!A:A, "", 0, 1)
</f>
        <v>b527c05d-0ee4-4c70-b4fe-f0664ab1e56a</v>
      </c>
      <c r="G2215" s="74" t="str">
        <f t="array" ref="G2215">XLOOKUP(C2215, MachineCategory!B:B, MachineCategory!A:A, "", 0, 1)
</f>
        <v>3134144b-583e-43fc-b6d6-52d0055725b0</v>
      </c>
      <c r="H2215" s="6"/>
    </row>
    <row r="2216">
      <c r="A2216" s="73" t="s">
        <v>600</v>
      </c>
      <c r="B2216" s="73">
        <v>8146.0</v>
      </c>
      <c r="C2216" s="73">
        <v>8509.0</v>
      </c>
      <c r="D2216" s="73">
        <v>5.0</v>
      </c>
      <c r="E2216" s="73"/>
      <c r="F2216" s="74" t="str">
        <f t="array" ref="F2216">XLOOKUP(B2216, MachineCategory!B:B, MachineCategory!A:A, "", 0, 1)
</f>
        <v>b527c05d-0ee4-4c70-b4fe-f0664ab1e56a</v>
      </c>
      <c r="G2216" s="74" t="str">
        <f t="array" ref="G2216">XLOOKUP(C2216, MachineCategory!B:B, MachineCategory!A:A, "", 0, 1)
</f>
        <v>170a0b70-2c99-4368-8e98-0a3ff22ea0cd</v>
      </c>
      <c r="H2216" s="6"/>
    </row>
    <row r="2217">
      <c r="A2217" s="73" t="s">
        <v>600</v>
      </c>
      <c r="B2217" s="73">
        <v>8146.0</v>
      </c>
      <c r="C2217" s="73">
        <v>8145.0</v>
      </c>
      <c r="D2217" s="73">
        <v>6.0</v>
      </c>
      <c r="E2217" s="73"/>
      <c r="F2217" s="74" t="str">
        <f t="array" ref="F2217">XLOOKUP(B2217, MachineCategory!B:B, MachineCategory!A:A, "", 0, 1)
</f>
        <v>b527c05d-0ee4-4c70-b4fe-f0664ab1e56a</v>
      </c>
      <c r="G2217" s="74" t="str">
        <f t="array" ref="G2217">XLOOKUP(C2217, MachineCategory!B:B, MachineCategory!A:A, "", 0, 1)
</f>
        <v>791cd8e5-f67a-469b-aa9b-b60a1a1f5855</v>
      </c>
      <c r="H2217" s="6"/>
    </row>
    <row r="2218">
      <c r="A2218" s="73" t="s">
        <v>600</v>
      </c>
      <c r="B2218" s="73">
        <v>8146.0</v>
      </c>
      <c r="C2218" s="73">
        <v>8144.0</v>
      </c>
      <c r="D2218" s="73">
        <v>7.0</v>
      </c>
      <c r="E2218" s="73"/>
      <c r="F2218" s="74" t="str">
        <f t="array" ref="F2218">XLOOKUP(B2218, MachineCategory!B:B, MachineCategory!A:A, "", 0, 1)
</f>
        <v>b527c05d-0ee4-4c70-b4fe-f0664ab1e56a</v>
      </c>
      <c r="G2218" s="74" t="str">
        <f t="array" ref="G2218">XLOOKUP(C2218, MachineCategory!B:B, MachineCategory!A:A, "", 0, 1)
</f>
        <v>d0bdb222-3522-4f39-8d12-d7f43d780892</v>
      </c>
      <c r="H2218" s="6"/>
    </row>
    <row r="2219">
      <c r="A2219" s="73" t="s">
        <v>600</v>
      </c>
      <c r="B2219" s="73">
        <v>8146.0</v>
      </c>
      <c r="C2219" s="73">
        <v>8707.0</v>
      </c>
      <c r="D2219" s="73">
        <v>8.0</v>
      </c>
      <c r="E2219" s="73"/>
      <c r="F2219" s="74" t="str">
        <f t="array" ref="F2219">XLOOKUP(B2219, MachineCategory!B:B, MachineCategory!A:A, "", 0, 1)
</f>
        <v>b527c05d-0ee4-4c70-b4fe-f0664ab1e56a</v>
      </c>
      <c r="G2219" s="74" t="str">
        <f t="array" ref="G2219">XLOOKUP(C2219, MachineCategory!B:B, MachineCategory!A:A, "", 0, 1)
</f>
        <v>e403c3d4-87f3-4fb7-878f-0968b00fbf6d</v>
      </c>
      <c r="H2219" s="6"/>
    </row>
    <row r="2220">
      <c r="A2220" s="73" t="s">
        <v>600</v>
      </c>
      <c r="B2220" s="73">
        <v>8146.0</v>
      </c>
      <c r="C2220" s="73">
        <v>8136.0</v>
      </c>
      <c r="D2220" s="73">
        <v>9.0</v>
      </c>
      <c r="E2220" s="73"/>
      <c r="F2220" s="74" t="str">
        <f t="array" ref="F2220">XLOOKUP(B2220, MachineCategory!B:B, MachineCategory!A:A, "", 0, 1)
</f>
        <v>b527c05d-0ee4-4c70-b4fe-f0664ab1e56a</v>
      </c>
      <c r="G2220" s="74" t="str">
        <f t="array" ref="G2220">XLOOKUP(C2220, MachineCategory!B:B, MachineCategory!A:A, "", 0, 1)
</f>
        <v>a902cb9a-de5c-4c29-b46f-a1f84b844d43</v>
      </c>
      <c r="H2220" s="6"/>
    </row>
    <row r="2221">
      <c r="A2221" s="73" t="s">
        <v>600</v>
      </c>
      <c r="B2221" s="73">
        <v>8146.0</v>
      </c>
      <c r="C2221" s="73">
        <v>8137.0</v>
      </c>
      <c r="D2221" s="73">
        <v>10.0</v>
      </c>
      <c r="E2221" s="73"/>
      <c r="F2221" s="74" t="str">
        <f t="array" ref="F2221">XLOOKUP(B2221, MachineCategory!B:B, MachineCategory!A:A, "", 0, 1)
</f>
        <v>b527c05d-0ee4-4c70-b4fe-f0664ab1e56a</v>
      </c>
      <c r="G2221" s="74" t="str">
        <f t="array" ref="G2221">XLOOKUP(C2221, MachineCategory!B:B, MachineCategory!A:A, "", 0, 1)
</f>
        <v>9ad9d415-1201-4d9d-b34a-3bf5e192fe37</v>
      </c>
      <c r="H2221" s="6"/>
    </row>
    <row r="2222">
      <c r="A2222" s="73" t="s">
        <v>600</v>
      </c>
      <c r="B2222" s="73">
        <v>8146.0</v>
      </c>
      <c r="C2222" s="73">
        <v>8138.0</v>
      </c>
      <c r="D2222" s="73">
        <v>11.0</v>
      </c>
      <c r="E2222" s="73"/>
      <c r="F2222" s="74" t="str">
        <f t="array" ref="F2222">XLOOKUP(B2222, MachineCategory!B:B, MachineCategory!A:A, "", 0, 1)
</f>
        <v>b527c05d-0ee4-4c70-b4fe-f0664ab1e56a</v>
      </c>
      <c r="G2222" s="74" t="str">
        <f t="array" ref="G2222">XLOOKUP(C2222, MachineCategory!B:B, MachineCategory!A:A, "", 0, 1)
</f>
        <v>4df94c25-b269-45f7-89d1-c581919f2db9</v>
      </c>
      <c r="H2222" s="6"/>
    </row>
    <row r="2223">
      <c r="A2223" s="73" t="s">
        <v>600</v>
      </c>
      <c r="B2223" s="73">
        <v>8146.0</v>
      </c>
      <c r="C2223" s="73">
        <v>8139.0</v>
      </c>
      <c r="D2223" s="73">
        <v>12.0</v>
      </c>
      <c r="E2223" s="73"/>
      <c r="F2223" s="74" t="str">
        <f t="array" ref="F2223">XLOOKUP(B2223, MachineCategory!B:B, MachineCategory!A:A, "", 0, 1)
</f>
        <v>b527c05d-0ee4-4c70-b4fe-f0664ab1e56a</v>
      </c>
      <c r="G2223" s="74" t="str">
        <f t="array" ref="G2223">XLOOKUP(C2223, MachineCategory!B:B, MachineCategory!A:A, "", 0, 1)
</f>
        <v>ad4439bb-ad1e-4b8e-9331-4d4b84295fbd</v>
      </c>
      <c r="H2223" s="6"/>
    </row>
    <row r="2224">
      <c r="A2224" s="73" t="s">
        <v>600</v>
      </c>
      <c r="B2224" s="73">
        <v>8146.0</v>
      </c>
      <c r="C2224" s="73">
        <v>8140.0</v>
      </c>
      <c r="D2224" s="73">
        <v>13.0</v>
      </c>
      <c r="E2224" s="73"/>
      <c r="F2224" s="74" t="str">
        <f t="array" ref="F2224">XLOOKUP(B2224, MachineCategory!B:B, MachineCategory!A:A, "", 0, 1)
</f>
        <v>b527c05d-0ee4-4c70-b4fe-f0664ab1e56a</v>
      </c>
      <c r="G2224" s="74" t="str">
        <f t="array" ref="G2224">XLOOKUP(C2224, MachineCategory!B:B, MachineCategory!A:A, "", 0, 1)
</f>
        <v>1812edc2-2c5c-4489-b185-9fe85dba1c6a</v>
      </c>
      <c r="H2224" s="6"/>
    </row>
    <row r="2225">
      <c r="A2225" s="73" t="s">
        <v>600</v>
      </c>
      <c r="B2225" s="73">
        <v>8146.0</v>
      </c>
      <c r="C2225" s="73">
        <v>8141.0</v>
      </c>
      <c r="D2225" s="73">
        <v>14.0</v>
      </c>
      <c r="E2225" s="73"/>
      <c r="F2225" s="74" t="str">
        <f t="array" ref="F2225">XLOOKUP(B2225, MachineCategory!B:B, MachineCategory!A:A, "", 0, 1)
</f>
        <v>b527c05d-0ee4-4c70-b4fe-f0664ab1e56a</v>
      </c>
      <c r="G2225" s="74" t="str">
        <f t="array" ref="G2225">XLOOKUP(C2225, MachineCategory!B:B, MachineCategory!A:A, "", 0, 1)
</f>
        <v>7f156dad-2a83-4b3a-9b35-b8c7cf788c64</v>
      </c>
      <c r="H2225" s="6"/>
    </row>
    <row r="2226">
      <c r="A2226" s="73" t="s">
        <v>600</v>
      </c>
      <c r="B2226" s="73">
        <v>8144.0</v>
      </c>
      <c r="C2226" s="73">
        <v>8145.0</v>
      </c>
      <c r="D2226" s="73">
        <v>1.0</v>
      </c>
      <c r="E2226" s="74" t="b">
        <v>1</v>
      </c>
      <c r="F2226" s="74" t="str">
        <f t="array" ref="F2226">XLOOKUP(B2226, MachineCategory!B:B, MachineCategory!A:A, "", 0, 1)
</f>
        <v>d0bdb222-3522-4f39-8d12-d7f43d780892</v>
      </c>
      <c r="G2226" s="74" t="str">
        <f t="array" ref="G2226">XLOOKUP(C2226, MachineCategory!B:B, MachineCategory!A:A, "", 0, 1)
</f>
        <v>791cd8e5-f67a-469b-aa9b-b60a1a1f5855</v>
      </c>
      <c r="H2226" s="6"/>
    </row>
    <row r="2227">
      <c r="A2227" s="73" t="s">
        <v>600</v>
      </c>
      <c r="B2227" s="73">
        <v>8144.0</v>
      </c>
      <c r="C2227" s="73">
        <v>8146.0</v>
      </c>
      <c r="D2227" s="73">
        <v>2.0</v>
      </c>
      <c r="E2227" s="73"/>
      <c r="F2227" s="74" t="str">
        <f t="array" ref="F2227">XLOOKUP(B2227, MachineCategory!B:B, MachineCategory!A:A, "", 0, 1)
</f>
        <v>d0bdb222-3522-4f39-8d12-d7f43d780892</v>
      </c>
      <c r="G2227" s="74" t="str">
        <f t="array" ref="G2227">XLOOKUP(C2227, MachineCategory!B:B, MachineCategory!A:A, "", 0, 1)
</f>
        <v>b527c05d-0ee4-4c70-b4fe-f0664ab1e56a</v>
      </c>
      <c r="H2227" s="6"/>
    </row>
    <row r="2228">
      <c r="A2228" s="73" t="s">
        <v>600</v>
      </c>
      <c r="B2228" s="73">
        <v>8144.0</v>
      </c>
      <c r="C2228" s="73">
        <v>8136.0</v>
      </c>
      <c r="D2228" s="73">
        <v>3.0</v>
      </c>
      <c r="E2228" s="73"/>
      <c r="F2228" s="74" t="str">
        <f t="array" ref="F2228">XLOOKUP(B2228, MachineCategory!B:B, MachineCategory!A:A, "", 0, 1)
</f>
        <v>d0bdb222-3522-4f39-8d12-d7f43d780892</v>
      </c>
      <c r="G2228" s="74" t="str">
        <f t="array" ref="G2228">XLOOKUP(C2228, MachineCategory!B:B, MachineCategory!A:A, "", 0, 1)
</f>
        <v>a902cb9a-de5c-4c29-b46f-a1f84b844d43</v>
      </c>
      <c r="H2228" s="6"/>
    </row>
    <row r="2229">
      <c r="A2229" s="73" t="s">
        <v>600</v>
      </c>
      <c r="B2229" s="73">
        <v>8144.0</v>
      </c>
      <c r="C2229" s="73">
        <v>8137.0</v>
      </c>
      <c r="D2229" s="73">
        <v>4.0</v>
      </c>
      <c r="E2229" s="73"/>
      <c r="F2229" s="74" t="str">
        <f t="array" ref="F2229">XLOOKUP(B2229, MachineCategory!B:B, MachineCategory!A:A, "", 0, 1)
</f>
        <v>d0bdb222-3522-4f39-8d12-d7f43d780892</v>
      </c>
      <c r="G2229" s="74" t="str">
        <f t="array" ref="G2229">XLOOKUP(C2229, MachineCategory!B:B, MachineCategory!A:A, "", 0, 1)
</f>
        <v>9ad9d415-1201-4d9d-b34a-3bf5e192fe37</v>
      </c>
      <c r="H2229" s="6"/>
    </row>
    <row r="2230">
      <c r="A2230" s="73" t="s">
        <v>600</v>
      </c>
      <c r="B2230" s="73">
        <v>8144.0</v>
      </c>
      <c r="C2230" s="73">
        <v>8138.0</v>
      </c>
      <c r="D2230" s="73">
        <v>5.0</v>
      </c>
      <c r="E2230" s="73"/>
      <c r="F2230" s="74" t="str">
        <f t="array" ref="F2230">XLOOKUP(B2230, MachineCategory!B:B, MachineCategory!A:A, "", 0, 1)
</f>
        <v>d0bdb222-3522-4f39-8d12-d7f43d780892</v>
      </c>
      <c r="G2230" s="74" t="str">
        <f t="array" ref="G2230">XLOOKUP(C2230, MachineCategory!B:B, MachineCategory!A:A, "", 0, 1)
</f>
        <v>4df94c25-b269-45f7-89d1-c581919f2db9</v>
      </c>
      <c r="H2230" s="6"/>
    </row>
    <row r="2231">
      <c r="A2231" s="73" t="s">
        <v>600</v>
      </c>
      <c r="B2231" s="73">
        <v>8144.0</v>
      </c>
      <c r="C2231" s="73">
        <v>8139.0</v>
      </c>
      <c r="D2231" s="73">
        <v>6.0</v>
      </c>
      <c r="E2231" s="73"/>
      <c r="F2231" s="74" t="str">
        <f t="array" ref="F2231">XLOOKUP(B2231, MachineCategory!B:B, MachineCategory!A:A, "", 0, 1)
</f>
        <v>d0bdb222-3522-4f39-8d12-d7f43d780892</v>
      </c>
      <c r="G2231" s="74" t="str">
        <f t="array" ref="G2231">XLOOKUP(C2231, MachineCategory!B:B, MachineCategory!A:A, "", 0, 1)
</f>
        <v>ad4439bb-ad1e-4b8e-9331-4d4b84295fbd</v>
      </c>
      <c r="H2231" s="6"/>
    </row>
    <row r="2232">
      <c r="A2232" s="73" t="s">
        <v>600</v>
      </c>
      <c r="B2232" s="73">
        <v>8144.0</v>
      </c>
      <c r="C2232" s="73">
        <v>8140.0</v>
      </c>
      <c r="D2232" s="73">
        <v>7.0</v>
      </c>
      <c r="E2232" s="73"/>
      <c r="F2232" s="74" t="str">
        <f t="array" ref="F2232">XLOOKUP(B2232, MachineCategory!B:B, MachineCategory!A:A, "", 0, 1)
</f>
        <v>d0bdb222-3522-4f39-8d12-d7f43d780892</v>
      </c>
      <c r="G2232" s="74" t="str">
        <f t="array" ref="G2232">XLOOKUP(C2232, MachineCategory!B:B, MachineCategory!A:A, "", 0, 1)
</f>
        <v>1812edc2-2c5c-4489-b185-9fe85dba1c6a</v>
      </c>
      <c r="H2232" s="6"/>
    </row>
    <row r="2233">
      <c r="A2233" s="73" t="s">
        <v>600</v>
      </c>
      <c r="B2233" s="73">
        <v>8144.0</v>
      </c>
      <c r="C2233" s="73">
        <v>8141.0</v>
      </c>
      <c r="D2233" s="73">
        <v>8.0</v>
      </c>
      <c r="E2233" s="73"/>
      <c r="F2233" s="74" t="str">
        <f t="array" ref="F2233">XLOOKUP(B2233, MachineCategory!B:B, MachineCategory!A:A, "", 0, 1)
</f>
        <v>d0bdb222-3522-4f39-8d12-d7f43d780892</v>
      </c>
      <c r="G2233" s="74" t="str">
        <f t="array" ref="G2233">XLOOKUP(C2233, MachineCategory!B:B, MachineCategory!A:A, "", 0, 1)
</f>
        <v>7f156dad-2a83-4b3a-9b35-b8c7cf788c64</v>
      </c>
      <c r="H2233" s="6"/>
    </row>
    <row r="2234">
      <c r="A2234" s="73" t="s">
        <v>600</v>
      </c>
      <c r="B2234" s="73">
        <v>8144.0</v>
      </c>
      <c r="C2234" s="73">
        <v>8508.0</v>
      </c>
      <c r="D2234" s="73">
        <v>9.0</v>
      </c>
      <c r="E2234" s="73"/>
      <c r="F2234" s="74" t="str">
        <f t="array" ref="F2234">XLOOKUP(B2234, MachineCategory!B:B, MachineCategory!A:A, "", 0, 1)
</f>
        <v>d0bdb222-3522-4f39-8d12-d7f43d780892</v>
      </c>
      <c r="G2234" s="74" t="str">
        <f t="array" ref="G2234">XLOOKUP(C2234, MachineCategory!B:B, MachineCategory!A:A, "", 0, 1)
</f>
        <v>c40a99eb-2c08-4629-ad1a-1a29523631d5</v>
      </c>
      <c r="H2234" s="6"/>
    </row>
    <row r="2235">
      <c r="A2235" s="73" t="s">
        <v>600</v>
      </c>
      <c r="B2235" s="73">
        <v>8144.0</v>
      </c>
      <c r="C2235" s="73">
        <v>8706.0</v>
      </c>
      <c r="D2235" s="73">
        <v>10.0</v>
      </c>
      <c r="E2235" s="73"/>
      <c r="F2235" s="74" t="str">
        <f t="array" ref="F2235">XLOOKUP(B2235, MachineCategory!B:B, MachineCategory!A:A, "", 0, 1)
</f>
        <v>d0bdb222-3522-4f39-8d12-d7f43d780892</v>
      </c>
      <c r="G2235" s="74" t="str">
        <f t="array" ref="G2235">XLOOKUP(C2235, MachineCategory!B:B, MachineCategory!A:A, "", 0, 1)
</f>
        <v>7be74b28-c62f-468e-99bf-67f863addc24</v>
      </c>
      <c r="H2235" s="6"/>
    </row>
    <row r="2236">
      <c r="A2236" s="73" t="s">
        <v>600</v>
      </c>
      <c r="B2236" s="73">
        <v>8144.0</v>
      </c>
      <c r="C2236" s="73">
        <v>8509.0</v>
      </c>
      <c r="D2236" s="73">
        <v>11.0</v>
      </c>
      <c r="E2236" s="73"/>
      <c r="F2236" s="74" t="str">
        <f t="array" ref="F2236">XLOOKUP(B2236, MachineCategory!B:B, MachineCategory!A:A, "", 0, 1)
</f>
        <v>d0bdb222-3522-4f39-8d12-d7f43d780892</v>
      </c>
      <c r="G2236" s="74" t="str">
        <f t="array" ref="G2236">XLOOKUP(C2236, MachineCategory!B:B, MachineCategory!A:A, "", 0, 1)
</f>
        <v>170a0b70-2c99-4368-8e98-0a3ff22ea0cd</v>
      </c>
      <c r="H2236" s="6"/>
    </row>
    <row r="2237">
      <c r="A2237" s="73" t="s">
        <v>600</v>
      </c>
      <c r="B2237" s="73">
        <v>8144.0</v>
      </c>
      <c r="C2237" s="73">
        <v>8510.0</v>
      </c>
      <c r="D2237" s="73">
        <v>12.0</v>
      </c>
      <c r="E2237" s="73"/>
      <c r="F2237" s="74" t="str">
        <f t="array" ref="F2237">XLOOKUP(B2237, MachineCategory!B:B, MachineCategory!A:A, "", 0, 1)
</f>
        <v>d0bdb222-3522-4f39-8d12-d7f43d780892</v>
      </c>
      <c r="G2237" s="74" t="str">
        <f t="array" ref="G2237">XLOOKUP(C2237, MachineCategory!B:B, MachineCategory!A:A, "", 0, 1)
</f>
        <v>3134144b-583e-43fc-b6d6-52d0055725b0</v>
      </c>
      <c r="H2237" s="6"/>
    </row>
    <row r="2238">
      <c r="A2238" s="73" t="s">
        <v>600</v>
      </c>
      <c r="B2238" s="73">
        <v>8144.0</v>
      </c>
      <c r="C2238" s="73">
        <v>8511.0</v>
      </c>
      <c r="D2238" s="73">
        <v>13.0</v>
      </c>
      <c r="E2238" s="73"/>
      <c r="F2238" s="74" t="str">
        <f t="array" ref="F2238">XLOOKUP(B2238, MachineCategory!B:B, MachineCategory!A:A, "", 0, 1)
</f>
        <v>d0bdb222-3522-4f39-8d12-d7f43d780892</v>
      </c>
      <c r="G2238" s="74" t="str">
        <f t="array" ref="G2238">XLOOKUP(C2238, MachineCategory!B:B, MachineCategory!A:A, "", 0, 1)
</f>
        <v>62e9358c-3f7d-4fc3-ad8b-f88b4c5d5757</v>
      </c>
      <c r="H2238" s="6"/>
    </row>
    <row r="2239">
      <c r="A2239" s="73" t="s">
        <v>600</v>
      </c>
      <c r="B2239" s="73">
        <v>8144.0</v>
      </c>
      <c r="C2239" s="73">
        <v>8512.0</v>
      </c>
      <c r="D2239" s="73">
        <v>14.0</v>
      </c>
      <c r="E2239" s="73"/>
      <c r="F2239" s="74" t="str">
        <f t="array" ref="F2239">XLOOKUP(B2239, MachineCategory!B:B, MachineCategory!A:A, "", 0, 1)
</f>
        <v>d0bdb222-3522-4f39-8d12-d7f43d780892</v>
      </c>
      <c r="G2239" s="74" t="str">
        <f t="array" ref="G2239">XLOOKUP(C2239, MachineCategory!B:B, MachineCategory!A:A, "", 0, 1)
</f>
        <v>518199ed-7897-46bd-8ca5-3c68c17a35ee</v>
      </c>
      <c r="H2239" s="6"/>
    </row>
    <row r="2240">
      <c r="A2240" s="73" t="s">
        <v>600</v>
      </c>
      <c r="B2240" s="73">
        <v>8145.0</v>
      </c>
      <c r="C2240" s="73">
        <v>8144.0</v>
      </c>
      <c r="D2240" s="73">
        <v>1.0</v>
      </c>
      <c r="E2240" s="74" t="b">
        <v>1</v>
      </c>
      <c r="F2240" s="74" t="str">
        <f t="array" ref="F2240">XLOOKUP(B2240, MachineCategory!B:B, MachineCategory!A:A, "", 0, 1)
</f>
        <v>791cd8e5-f67a-469b-aa9b-b60a1a1f5855</v>
      </c>
      <c r="G2240" s="74" t="str">
        <f t="array" ref="G2240">XLOOKUP(C2240, MachineCategory!B:B, MachineCategory!A:A, "", 0, 1)
</f>
        <v>d0bdb222-3522-4f39-8d12-d7f43d780892</v>
      </c>
      <c r="H2240" s="6"/>
    </row>
    <row r="2241">
      <c r="A2241" s="73" t="s">
        <v>600</v>
      </c>
      <c r="B2241" s="73">
        <v>8145.0</v>
      </c>
      <c r="C2241" s="73">
        <v>8146.0</v>
      </c>
      <c r="D2241" s="73">
        <v>2.0</v>
      </c>
      <c r="E2241" s="73"/>
      <c r="F2241" s="74" t="str">
        <f t="array" ref="F2241">XLOOKUP(B2241, MachineCategory!B:B, MachineCategory!A:A, "", 0, 1)
</f>
        <v>791cd8e5-f67a-469b-aa9b-b60a1a1f5855</v>
      </c>
      <c r="G2241" s="74" t="str">
        <f t="array" ref="G2241">XLOOKUP(C2241, MachineCategory!B:B, MachineCategory!A:A, "", 0, 1)
</f>
        <v>b527c05d-0ee4-4c70-b4fe-f0664ab1e56a</v>
      </c>
      <c r="H2241" s="6"/>
    </row>
    <row r="2242">
      <c r="A2242" s="73" t="s">
        <v>600</v>
      </c>
      <c r="B2242" s="73">
        <v>8145.0</v>
      </c>
      <c r="C2242" s="73">
        <v>8136.0</v>
      </c>
      <c r="D2242" s="73">
        <v>3.0</v>
      </c>
      <c r="E2242" s="73"/>
      <c r="F2242" s="74" t="str">
        <f t="array" ref="F2242">XLOOKUP(B2242, MachineCategory!B:B, MachineCategory!A:A, "", 0, 1)
</f>
        <v>791cd8e5-f67a-469b-aa9b-b60a1a1f5855</v>
      </c>
      <c r="G2242" s="74" t="str">
        <f t="array" ref="G2242">XLOOKUP(C2242, MachineCategory!B:B, MachineCategory!A:A, "", 0, 1)
</f>
        <v>a902cb9a-de5c-4c29-b46f-a1f84b844d43</v>
      </c>
      <c r="H2242" s="6"/>
    </row>
    <row r="2243">
      <c r="A2243" s="73" t="s">
        <v>600</v>
      </c>
      <c r="B2243" s="73">
        <v>8145.0</v>
      </c>
      <c r="C2243" s="73">
        <v>8137.0</v>
      </c>
      <c r="D2243" s="73">
        <v>4.0</v>
      </c>
      <c r="E2243" s="73"/>
      <c r="F2243" s="74" t="str">
        <f t="array" ref="F2243">XLOOKUP(B2243, MachineCategory!B:B, MachineCategory!A:A, "", 0, 1)
</f>
        <v>791cd8e5-f67a-469b-aa9b-b60a1a1f5855</v>
      </c>
      <c r="G2243" s="74" t="str">
        <f t="array" ref="G2243">XLOOKUP(C2243, MachineCategory!B:B, MachineCategory!A:A, "", 0, 1)
</f>
        <v>9ad9d415-1201-4d9d-b34a-3bf5e192fe37</v>
      </c>
      <c r="H2243" s="6"/>
    </row>
    <row r="2244">
      <c r="A2244" s="73" t="s">
        <v>600</v>
      </c>
      <c r="B2244" s="73">
        <v>8145.0</v>
      </c>
      <c r="C2244" s="73">
        <v>8138.0</v>
      </c>
      <c r="D2244" s="73">
        <v>5.0</v>
      </c>
      <c r="E2244" s="73"/>
      <c r="F2244" s="74" t="str">
        <f t="array" ref="F2244">XLOOKUP(B2244, MachineCategory!B:B, MachineCategory!A:A, "", 0, 1)
</f>
        <v>791cd8e5-f67a-469b-aa9b-b60a1a1f5855</v>
      </c>
      <c r="G2244" s="74" t="str">
        <f t="array" ref="G2244">XLOOKUP(C2244, MachineCategory!B:B, MachineCategory!A:A, "", 0, 1)
</f>
        <v>4df94c25-b269-45f7-89d1-c581919f2db9</v>
      </c>
      <c r="H2244" s="6"/>
    </row>
    <row r="2245">
      <c r="A2245" s="73" t="s">
        <v>600</v>
      </c>
      <c r="B2245" s="73">
        <v>8145.0</v>
      </c>
      <c r="C2245" s="73">
        <v>8139.0</v>
      </c>
      <c r="D2245" s="73">
        <v>6.0</v>
      </c>
      <c r="E2245" s="73"/>
      <c r="F2245" s="74" t="str">
        <f t="array" ref="F2245">XLOOKUP(B2245, MachineCategory!B:B, MachineCategory!A:A, "", 0, 1)
</f>
        <v>791cd8e5-f67a-469b-aa9b-b60a1a1f5855</v>
      </c>
      <c r="G2245" s="74" t="str">
        <f t="array" ref="G2245">XLOOKUP(C2245, MachineCategory!B:B, MachineCategory!A:A, "", 0, 1)
</f>
        <v>ad4439bb-ad1e-4b8e-9331-4d4b84295fbd</v>
      </c>
      <c r="H2245" s="6"/>
    </row>
    <row r="2246">
      <c r="A2246" s="73" t="s">
        <v>600</v>
      </c>
      <c r="B2246" s="73">
        <v>8145.0</v>
      </c>
      <c r="C2246" s="73">
        <v>8140.0</v>
      </c>
      <c r="D2246" s="73">
        <v>7.0</v>
      </c>
      <c r="E2246" s="73"/>
      <c r="F2246" s="74" t="str">
        <f t="array" ref="F2246">XLOOKUP(B2246, MachineCategory!B:B, MachineCategory!A:A, "", 0, 1)
</f>
        <v>791cd8e5-f67a-469b-aa9b-b60a1a1f5855</v>
      </c>
      <c r="G2246" s="74" t="str">
        <f t="array" ref="G2246">XLOOKUP(C2246, MachineCategory!B:B, MachineCategory!A:A, "", 0, 1)
</f>
        <v>1812edc2-2c5c-4489-b185-9fe85dba1c6a</v>
      </c>
      <c r="H2246" s="6"/>
    </row>
    <row r="2247">
      <c r="A2247" s="73" t="s">
        <v>600</v>
      </c>
      <c r="B2247" s="73">
        <v>8145.0</v>
      </c>
      <c r="C2247" s="73">
        <v>8141.0</v>
      </c>
      <c r="D2247" s="73">
        <v>8.0</v>
      </c>
      <c r="E2247" s="73"/>
      <c r="F2247" s="74" t="str">
        <f t="array" ref="F2247">XLOOKUP(B2247, MachineCategory!B:B, MachineCategory!A:A, "", 0, 1)
</f>
        <v>791cd8e5-f67a-469b-aa9b-b60a1a1f5855</v>
      </c>
      <c r="G2247" s="74" t="str">
        <f t="array" ref="G2247">XLOOKUP(C2247, MachineCategory!B:B, MachineCategory!A:A, "", 0, 1)
</f>
        <v>7f156dad-2a83-4b3a-9b35-b8c7cf788c64</v>
      </c>
      <c r="H2247" s="6"/>
    </row>
    <row r="2248">
      <c r="A2248" s="73" t="s">
        <v>600</v>
      </c>
      <c r="B2248" s="73">
        <v>8145.0</v>
      </c>
      <c r="C2248" s="73">
        <v>8508.0</v>
      </c>
      <c r="D2248" s="73">
        <v>9.0</v>
      </c>
      <c r="E2248" s="73"/>
      <c r="F2248" s="74" t="str">
        <f t="array" ref="F2248">XLOOKUP(B2248, MachineCategory!B:B, MachineCategory!A:A, "", 0, 1)
</f>
        <v>791cd8e5-f67a-469b-aa9b-b60a1a1f5855</v>
      </c>
      <c r="G2248" s="74" t="str">
        <f t="array" ref="G2248">XLOOKUP(C2248, MachineCategory!B:B, MachineCategory!A:A, "", 0, 1)
</f>
        <v>c40a99eb-2c08-4629-ad1a-1a29523631d5</v>
      </c>
      <c r="H2248" s="6"/>
    </row>
    <row r="2249">
      <c r="A2249" s="73" t="s">
        <v>600</v>
      </c>
      <c r="B2249" s="73">
        <v>8145.0</v>
      </c>
      <c r="C2249" s="73">
        <v>8706.0</v>
      </c>
      <c r="D2249" s="73">
        <v>10.0</v>
      </c>
      <c r="E2249" s="73"/>
      <c r="F2249" s="74" t="str">
        <f t="array" ref="F2249">XLOOKUP(B2249, MachineCategory!B:B, MachineCategory!A:A, "", 0, 1)
</f>
        <v>791cd8e5-f67a-469b-aa9b-b60a1a1f5855</v>
      </c>
      <c r="G2249" s="74" t="str">
        <f t="array" ref="G2249">XLOOKUP(C2249, MachineCategory!B:B, MachineCategory!A:A, "", 0, 1)
</f>
        <v>7be74b28-c62f-468e-99bf-67f863addc24</v>
      </c>
      <c r="H2249" s="6"/>
    </row>
    <row r="2250">
      <c r="A2250" s="73" t="s">
        <v>600</v>
      </c>
      <c r="B2250" s="73">
        <v>8145.0</v>
      </c>
      <c r="C2250" s="73">
        <v>8509.0</v>
      </c>
      <c r="D2250" s="73">
        <v>11.0</v>
      </c>
      <c r="E2250" s="73"/>
      <c r="F2250" s="74" t="str">
        <f t="array" ref="F2250">XLOOKUP(B2250, MachineCategory!B:B, MachineCategory!A:A, "", 0, 1)
</f>
        <v>791cd8e5-f67a-469b-aa9b-b60a1a1f5855</v>
      </c>
      <c r="G2250" s="74" t="str">
        <f t="array" ref="G2250">XLOOKUP(C2250, MachineCategory!B:B, MachineCategory!A:A, "", 0, 1)
</f>
        <v>170a0b70-2c99-4368-8e98-0a3ff22ea0cd</v>
      </c>
      <c r="H2250" s="6"/>
    </row>
    <row r="2251">
      <c r="A2251" s="73" t="s">
        <v>600</v>
      </c>
      <c r="B2251" s="73">
        <v>8145.0</v>
      </c>
      <c r="C2251" s="73">
        <v>8510.0</v>
      </c>
      <c r="D2251" s="73">
        <v>12.0</v>
      </c>
      <c r="E2251" s="73"/>
      <c r="F2251" s="74" t="str">
        <f t="array" ref="F2251">XLOOKUP(B2251, MachineCategory!B:B, MachineCategory!A:A, "", 0, 1)
</f>
        <v>791cd8e5-f67a-469b-aa9b-b60a1a1f5855</v>
      </c>
      <c r="G2251" s="74" t="str">
        <f t="array" ref="G2251">XLOOKUP(C2251, MachineCategory!B:B, MachineCategory!A:A, "", 0, 1)
</f>
        <v>3134144b-583e-43fc-b6d6-52d0055725b0</v>
      </c>
      <c r="H2251" s="6"/>
    </row>
    <row r="2252">
      <c r="A2252" s="73" t="s">
        <v>600</v>
      </c>
      <c r="B2252" s="73">
        <v>8145.0</v>
      </c>
      <c r="C2252" s="73">
        <v>8511.0</v>
      </c>
      <c r="D2252" s="73">
        <v>13.0</v>
      </c>
      <c r="E2252" s="73"/>
      <c r="F2252" s="74" t="str">
        <f t="array" ref="F2252">XLOOKUP(B2252, MachineCategory!B:B, MachineCategory!A:A, "", 0, 1)
</f>
        <v>791cd8e5-f67a-469b-aa9b-b60a1a1f5855</v>
      </c>
      <c r="G2252" s="74" t="str">
        <f t="array" ref="G2252">XLOOKUP(C2252, MachineCategory!B:B, MachineCategory!A:A, "", 0, 1)
</f>
        <v>62e9358c-3f7d-4fc3-ad8b-f88b4c5d5757</v>
      </c>
      <c r="H2252" s="6"/>
    </row>
    <row r="2253">
      <c r="A2253" s="73" t="s">
        <v>600</v>
      </c>
      <c r="B2253" s="73">
        <v>8145.0</v>
      </c>
      <c r="C2253" s="73">
        <v>8512.0</v>
      </c>
      <c r="D2253" s="73">
        <v>14.0</v>
      </c>
      <c r="E2253" s="73"/>
      <c r="F2253" s="74" t="str">
        <f t="array" ref="F2253">XLOOKUP(B2253, MachineCategory!B:B, MachineCategory!A:A, "", 0, 1)
</f>
        <v>791cd8e5-f67a-469b-aa9b-b60a1a1f5855</v>
      </c>
      <c r="G2253" s="74" t="str">
        <f t="array" ref="G2253">XLOOKUP(C2253, MachineCategory!B:B, MachineCategory!A:A, "", 0, 1)
</f>
        <v>518199ed-7897-46bd-8ca5-3c68c17a35ee</v>
      </c>
      <c r="H2253" s="6"/>
    </row>
    <row r="2254">
      <c r="A2254" s="73" t="s">
        <v>600</v>
      </c>
      <c r="B2254" s="73">
        <v>8118.0</v>
      </c>
      <c r="C2254" s="73">
        <v>8117.0</v>
      </c>
      <c r="D2254" s="73">
        <v>1.0</v>
      </c>
      <c r="E2254" s="74" t="b">
        <v>1</v>
      </c>
      <c r="F2254" s="74" t="str">
        <f t="array" ref="F2254">XLOOKUP(B2254, MachineCategory!B:B, MachineCategory!A:A, "", 0, 1)
</f>
        <v>140185fa-2b64-497c-af1e-352bbfd9135a</v>
      </c>
      <c r="G2254" s="74" t="str">
        <f t="array" ref="G2254">XLOOKUP(C2254, MachineCategory!B:B, MachineCategory!A:A, "", 0, 1)
</f>
        <v>d5bc28e7-40a9-42ee-9622-58818a18020d</v>
      </c>
      <c r="H2254" s="6"/>
    </row>
    <row r="2255">
      <c r="A2255" s="73" t="s">
        <v>600</v>
      </c>
      <c r="B2255" s="73">
        <v>8118.0</v>
      </c>
      <c r="C2255" s="73">
        <v>8116.0</v>
      </c>
      <c r="D2255" s="73">
        <v>2.0</v>
      </c>
      <c r="E2255" s="73"/>
      <c r="F2255" s="74" t="str">
        <f t="array" ref="F2255">XLOOKUP(B2255, MachineCategory!B:B, MachineCategory!A:A, "", 0, 1)
</f>
        <v>140185fa-2b64-497c-af1e-352bbfd9135a</v>
      </c>
      <c r="G2255" s="74" t="str">
        <f t="array" ref="G2255">XLOOKUP(C2255, MachineCategory!B:B, MachineCategory!A:A, "", 0, 1)
</f>
        <v>916f65c2-8091-487d-821d-7f0153985710</v>
      </c>
      <c r="H2255" s="6"/>
    </row>
    <row r="2256">
      <c r="A2256" s="73" t="s">
        <v>600</v>
      </c>
      <c r="B2256" s="73">
        <v>8118.0</v>
      </c>
      <c r="C2256" s="73">
        <v>8115.0</v>
      </c>
      <c r="D2256" s="73">
        <v>3.0</v>
      </c>
      <c r="E2256" s="73"/>
      <c r="F2256" s="74" t="str">
        <f t="array" ref="F2256">XLOOKUP(B2256, MachineCategory!B:B, MachineCategory!A:A, "", 0, 1)
</f>
        <v>140185fa-2b64-497c-af1e-352bbfd9135a</v>
      </c>
      <c r="G2256" s="74" t="str">
        <f t="array" ref="G2256">XLOOKUP(C2256, MachineCategory!B:B, MachineCategory!A:A, "", 0, 1)
</f>
        <v>550fe141-f0d3-4146-9a03-ea306764179b</v>
      </c>
      <c r="H2256" s="6"/>
    </row>
    <row r="2257">
      <c r="A2257" s="73" t="s">
        <v>600</v>
      </c>
      <c r="B2257" s="73">
        <v>8118.0</v>
      </c>
      <c r="C2257" s="73">
        <v>8114.0</v>
      </c>
      <c r="D2257" s="73">
        <v>4.0</v>
      </c>
      <c r="E2257" s="73"/>
      <c r="F2257" s="74" t="str">
        <f t="array" ref="F2257">XLOOKUP(B2257, MachineCategory!B:B, MachineCategory!A:A, "", 0, 1)
</f>
        <v>140185fa-2b64-497c-af1e-352bbfd9135a</v>
      </c>
      <c r="G2257" s="74" t="str">
        <f t="array" ref="G2257">XLOOKUP(C2257, MachineCategory!B:B, MachineCategory!A:A, "", 0, 1)
</f>
        <v>8922ba7e-3630-4a1a-b53b-c66a0970f1e5</v>
      </c>
      <c r="H2257" s="6"/>
    </row>
    <row r="2258">
      <c r="A2258" s="73" t="s">
        <v>600</v>
      </c>
      <c r="B2258" s="73">
        <v>8118.0</v>
      </c>
      <c r="C2258" s="73">
        <v>8113.0</v>
      </c>
      <c r="D2258" s="73">
        <v>5.0</v>
      </c>
      <c r="E2258" s="73"/>
      <c r="F2258" s="74" t="str">
        <f t="array" ref="F2258">XLOOKUP(B2258, MachineCategory!B:B, MachineCategory!A:A, "", 0, 1)
</f>
        <v>140185fa-2b64-497c-af1e-352bbfd9135a</v>
      </c>
      <c r="G2258" s="74" t="str">
        <f t="array" ref="G2258">XLOOKUP(C2258, MachineCategory!B:B, MachineCategory!A:A, "", 0, 1)
</f>
        <v>644a6302-7a8b-412d-8c7b-da7b22e9b6f0</v>
      </c>
      <c r="H2258" s="6"/>
    </row>
    <row r="2259">
      <c r="A2259" s="73" t="s">
        <v>600</v>
      </c>
      <c r="B2259" s="73">
        <v>8118.0</v>
      </c>
      <c r="C2259" s="73">
        <v>8701.0</v>
      </c>
      <c r="D2259" s="73">
        <v>6.0</v>
      </c>
      <c r="E2259" s="73"/>
      <c r="F2259" s="74" t="str">
        <f t="array" ref="F2259">XLOOKUP(B2259, MachineCategory!B:B, MachineCategory!A:A, "", 0, 1)
</f>
        <v>140185fa-2b64-497c-af1e-352bbfd9135a</v>
      </c>
      <c r="G2259" s="74" t="str">
        <f t="array" ref="G2259">XLOOKUP(C2259, MachineCategory!B:B, MachineCategory!A:A, "", 0, 1)
</f>
        <v>e1812ffa-fade-4fb7-b2d7-345adc00dd8d</v>
      </c>
      <c r="H2259" s="6"/>
    </row>
    <row r="2260">
      <c r="A2260" s="73" t="s">
        <v>600</v>
      </c>
      <c r="B2260" s="73">
        <v>8118.0</v>
      </c>
      <c r="C2260" s="73">
        <v>8123.0</v>
      </c>
      <c r="D2260" s="73">
        <v>7.0</v>
      </c>
      <c r="E2260" s="73"/>
      <c r="F2260" s="74" t="str">
        <f t="array" ref="F2260">XLOOKUP(B2260, MachineCategory!B:B, MachineCategory!A:A, "", 0, 1)
</f>
        <v>140185fa-2b64-497c-af1e-352bbfd9135a</v>
      </c>
      <c r="G2260" s="74" t="str">
        <f t="array" ref="G2260">XLOOKUP(C2260, MachineCategory!B:B, MachineCategory!A:A, "", 0, 1)
</f>
        <v>2528786d-2ca3-4bbe-931f-90ebb0f641c3</v>
      </c>
      <c r="H2260" s="6"/>
    </row>
    <row r="2261">
      <c r="A2261" s="73" t="s">
        <v>600</v>
      </c>
      <c r="B2261" s="73">
        <v>8118.0</v>
      </c>
      <c r="C2261" s="73">
        <v>8122.0</v>
      </c>
      <c r="D2261" s="73">
        <v>8.0</v>
      </c>
      <c r="E2261" s="73"/>
      <c r="F2261" s="74" t="str">
        <f t="array" ref="F2261">XLOOKUP(B2261, MachineCategory!B:B, MachineCategory!A:A, "", 0, 1)
</f>
        <v>140185fa-2b64-497c-af1e-352bbfd9135a</v>
      </c>
      <c r="G2261" s="74" t="str">
        <f t="array" ref="G2261">XLOOKUP(C2261, MachineCategory!B:B, MachineCategory!A:A, "", 0, 1)
</f>
        <v>5a10cfda-38ce-4f84-9df4-0eb8f177187e</v>
      </c>
      <c r="H2261" s="6"/>
    </row>
    <row r="2262">
      <c r="A2262" s="73" t="s">
        <v>600</v>
      </c>
      <c r="B2262" s="73">
        <v>8118.0</v>
      </c>
      <c r="C2262" s="73">
        <v>8121.0</v>
      </c>
      <c r="D2262" s="73">
        <v>9.0</v>
      </c>
      <c r="E2262" s="73"/>
      <c r="F2262" s="74" t="str">
        <f t="array" ref="F2262">XLOOKUP(B2262, MachineCategory!B:B, MachineCategory!A:A, "", 0, 1)
</f>
        <v>140185fa-2b64-497c-af1e-352bbfd9135a</v>
      </c>
      <c r="G2262" s="74" t="str">
        <f t="array" ref="G2262">XLOOKUP(C2262, MachineCategory!B:B, MachineCategory!A:A, "", 0, 1)
</f>
        <v>f6ca47d1-716d-4efc-90c7-6590364beb0b</v>
      </c>
      <c r="H2262" s="6"/>
    </row>
    <row r="2263">
      <c r="A2263" s="73" t="s">
        <v>600</v>
      </c>
      <c r="B2263" s="73">
        <v>8118.0</v>
      </c>
      <c r="C2263" s="73">
        <v>8120.0</v>
      </c>
      <c r="D2263" s="73">
        <v>10.0</v>
      </c>
      <c r="E2263" s="73"/>
      <c r="F2263" s="74" t="str">
        <f t="array" ref="F2263">XLOOKUP(B2263, MachineCategory!B:B, MachineCategory!A:A, "", 0, 1)
</f>
        <v>140185fa-2b64-497c-af1e-352bbfd9135a</v>
      </c>
      <c r="G2263" s="74" t="str">
        <f t="array" ref="G2263">XLOOKUP(C2263, MachineCategory!B:B, MachineCategory!A:A, "", 0, 1)
</f>
        <v>1c905a6d-47a6-48cc-b83e-6168bb1a56a5</v>
      </c>
      <c r="H2263" s="6"/>
    </row>
    <row r="2264">
      <c r="A2264" s="73" t="s">
        <v>600</v>
      </c>
      <c r="B2264" s="73">
        <v>8118.0</v>
      </c>
      <c r="C2264" s="73">
        <v>8119.0</v>
      </c>
      <c r="D2264" s="73">
        <v>11.0</v>
      </c>
      <c r="E2264" s="73"/>
      <c r="F2264" s="74" t="str">
        <f t="array" ref="F2264">XLOOKUP(B2264, MachineCategory!B:B, MachineCategory!A:A, "", 0, 1)
</f>
        <v>140185fa-2b64-497c-af1e-352bbfd9135a</v>
      </c>
      <c r="G2264" s="74" t="str">
        <f t="array" ref="G2264">XLOOKUP(C2264, MachineCategory!B:B, MachineCategory!A:A, "", 0, 1)
</f>
        <v>e176af8a-453f-41b1-9ddd-1e64e0f6cf1d</v>
      </c>
      <c r="H2264" s="6"/>
    </row>
    <row r="2265">
      <c r="A2265" s="73" t="s">
        <v>600</v>
      </c>
      <c r="B2265" s="73">
        <v>8118.0</v>
      </c>
      <c r="C2265" s="73">
        <v>8112.0</v>
      </c>
      <c r="D2265" s="73">
        <v>12.0</v>
      </c>
      <c r="E2265" s="73"/>
      <c r="F2265" s="74" t="str">
        <f t="array" ref="F2265">XLOOKUP(B2265, MachineCategory!B:B, MachineCategory!A:A, "", 0, 1)
</f>
        <v>140185fa-2b64-497c-af1e-352bbfd9135a</v>
      </c>
      <c r="G2265" s="74" t="str">
        <f t="array" ref="G2265">XLOOKUP(C2265, MachineCategory!B:B, MachineCategory!A:A, "", 0, 1)
</f>
        <v>df8759e7-f23f-483f-b7e0-f7c835313421</v>
      </c>
      <c r="H2265" s="6"/>
    </row>
    <row r="2266">
      <c r="A2266" s="73" t="s">
        <v>600</v>
      </c>
      <c r="B2266" s="73">
        <v>8118.0</v>
      </c>
      <c r="C2266" s="73">
        <v>8111.0</v>
      </c>
      <c r="D2266" s="73">
        <v>13.0</v>
      </c>
      <c r="E2266" s="73"/>
      <c r="F2266" s="74" t="str">
        <f t="array" ref="F2266">XLOOKUP(B2266, MachineCategory!B:B, MachineCategory!A:A, "", 0, 1)
</f>
        <v>140185fa-2b64-497c-af1e-352bbfd9135a</v>
      </c>
      <c r="G2266" s="74" t="str">
        <f t="array" ref="G2266">XLOOKUP(C2266, MachineCategory!B:B, MachineCategory!A:A, "", 0, 1)
</f>
        <v>a2ff293b-117f-4794-b9af-fe7cefabcc7d</v>
      </c>
      <c r="H2266" s="6"/>
    </row>
    <row r="2267">
      <c r="A2267" s="73" t="s">
        <v>600</v>
      </c>
      <c r="B2267" s="73">
        <v>8118.0</v>
      </c>
      <c r="C2267" s="73">
        <v>8110.0</v>
      </c>
      <c r="D2267" s="73">
        <v>14.0</v>
      </c>
      <c r="E2267" s="73"/>
      <c r="F2267" s="74" t="str">
        <f t="array" ref="F2267">XLOOKUP(B2267, MachineCategory!B:B, MachineCategory!A:A, "", 0, 1)
</f>
        <v>140185fa-2b64-497c-af1e-352bbfd9135a</v>
      </c>
      <c r="G2267" s="74" t="str">
        <f t="array" ref="G2267">XLOOKUP(C2267, MachineCategory!B:B, MachineCategory!A:A, "", 0, 1)
</f>
        <v>4abd084e-d156-4cb0-a902-f79dc6031e98</v>
      </c>
      <c r="H2267" s="6"/>
    </row>
    <row r="2268">
      <c r="A2268" s="73" t="s">
        <v>600</v>
      </c>
      <c r="B2268" s="73">
        <v>8118.0</v>
      </c>
      <c r="C2268" s="73">
        <v>8109.0</v>
      </c>
      <c r="D2268" s="73">
        <v>15.0</v>
      </c>
      <c r="E2268" s="73"/>
      <c r="F2268" s="74" t="str">
        <f t="array" ref="F2268">XLOOKUP(B2268, MachineCategory!B:B, MachineCategory!A:A, "", 0, 1)
</f>
        <v>140185fa-2b64-497c-af1e-352bbfd9135a</v>
      </c>
      <c r="G2268" s="74" t="str">
        <f t="array" ref="G2268">XLOOKUP(C2268, MachineCategory!B:B, MachineCategory!A:A, "", 0, 1)
</f>
        <v>fef261c7-268e-4c60-91d1-add2fdf5167d</v>
      </c>
      <c r="H2268" s="6"/>
    </row>
    <row r="2269">
      <c r="A2269" s="73" t="s">
        <v>600</v>
      </c>
      <c r="B2269" s="73">
        <v>8118.0</v>
      </c>
      <c r="C2269" s="73">
        <v>8108.0</v>
      </c>
      <c r="D2269" s="73">
        <v>16.0</v>
      </c>
      <c r="E2269" s="73"/>
      <c r="F2269" s="74" t="str">
        <f t="array" ref="F2269">XLOOKUP(B2269, MachineCategory!B:B, MachineCategory!A:A, "", 0, 1)
</f>
        <v>140185fa-2b64-497c-af1e-352bbfd9135a</v>
      </c>
      <c r="G2269" s="74" t="str">
        <f t="array" ref="G2269">XLOOKUP(C2269, MachineCategory!B:B, MachineCategory!A:A, "", 0, 1)
</f>
        <v>9b3df8f1-3ff2-4a96-9fd7-2a15af9c3447</v>
      </c>
      <c r="H2269" s="6"/>
    </row>
    <row r="2270">
      <c r="A2270" s="73" t="s">
        <v>600</v>
      </c>
      <c r="B2270" s="73">
        <v>8118.0</v>
      </c>
      <c r="C2270" s="73">
        <v>8107.0</v>
      </c>
      <c r="D2270" s="73">
        <v>17.0</v>
      </c>
      <c r="E2270" s="73"/>
      <c r="F2270" s="74" t="str">
        <f t="array" ref="F2270">XLOOKUP(B2270, MachineCategory!B:B, MachineCategory!A:A, "", 0, 1)
</f>
        <v>140185fa-2b64-497c-af1e-352bbfd9135a</v>
      </c>
      <c r="G2270" s="74" t="str">
        <f t="array" ref="G2270">XLOOKUP(C2270, MachineCategory!B:B, MachineCategory!A:A, "", 0, 1)
</f>
        <v>ffb8b2f3-3cf8-4250-9150-cc90a1905e4e</v>
      </c>
      <c r="H2270" s="6"/>
    </row>
    <row r="2271">
      <c r="A2271" s="73"/>
      <c r="B2271" s="73"/>
      <c r="C2271" s="73"/>
      <c r="D2271" s="73"/>
      <c r="E2271" s="73"/>
      <c r="F2271" s="73"/>
      <c r="G2271" s="73"/>
    </row>
    <row r="2272">
      <c r="A2272" s="73"/>
      <c r="B2272" s="73"/>
      <c r="C2272" s="73"/>
      <c r="D2272" s="73"/>
      <c r="E2272" s="73"/>
      <c r="F2272" s="73"/>
      <c r="G2272" s="73"/>
    </row>
    <row r="2273">
      <c r="A2273" s="73"/>
      <c r="B2273" s="73"/>
      <c r="C2273" s="73"/>
      <c r="D2273" s="73"/>
      <c r="E2273" s="73"/>
      <c r="F2273" s="73"/>
      <c r="G2273" s="73"/>
    </row>
    <row r="2274">
      <c r="A2274" s="73"/>
      <c r="B2274" s="73"/>
      <c r="C2274" s="73"/>
      <c r="D2274" s="73"/>
      <c r="E2274" s="73"/>
      <c r="F2274" s="73"/>
      <c r="G2274" s="73"/>
    </row>
    <row r="2275">
      <c r="A2275" s="73"/>
      <c r="B2275" s="73"/>
      <c r="C2275" s="73"/>
      <c r="D2275" s="73"/>
      <c r="E2275" s="73"/>
      <c r="F2275" s="73"/>
      <c r="G2275" s="73"/>
    </row>
    <row r="2276">
      <c r="A2276" s="73"/>
      <c r="B2276" s="73"/>
      <c r="C2276" s="73"/>
      <c r="D2276" s="73"/>
      <c r="E2276" s="73"/>
      <c r="F2276" s="73"/>
      <c r="G2276" s="73"/>
    </row>
    <row r="2277">
      <c r="A2277" s="73"/>
      <c r="B2277" s="73"/>
      <c r="C2277" s="73"/>
      <c r="D2277" s="73"/>
      <c r="E2277" s="73"/>
      <c r="F2277" s="73"/>
      <c r="G2277" s="73"/>
    </row>
    <row r="2278">
      <c r="A2278" s="73"/>
      <c r="B2278" s="73"/>
      <c r="C2278" s="73"/>
      <c r="D2278" s="73"/>
      <c r="E2278" s="73"/>
      <c r="F2278" s="73"/>
      <c r="G2278" s="73"/>
    </row>
    <row r="2279">
      <c r="A2279" s="73"/>
      <c r="B2279" s="73"/>
      <c r="C2279" s="73"/>
      <c r="D2279" s="73"/>
      <c r="E2279" s="73"/>
      <c r="F2279" s="73"/>
      <c r="G2279" s="73"/>
    </row>
    <row r="2280">
      <c r="A2280" s="73"/>
      <c r="B2280" s="73"/>
      <c r="C2280" s="73"/>
      <c r="D2280" s="73"/>
      <c r="E2280" s="73"/>
      <c r="F2280" s="73"/>
      <c r="G2280" s="73"/>
    </row>
    <row r="2281">
      <c r="A2281" s="73"/>
      <c r="B2281" s="73"/>
      <c r="C2281" s="73"/>
      <c r="D2281" s="73"/>
      <c r="E2281" s="73"/>
      <c r="F2281" s="73"/>
      <c r="G2281" s="73"/>
    </row>
    <row r="2282">
      <c r="A2282" s="73"/>
      <c r="B2282" s="73"/>
      <c r="C2282" s="73"/>
      <c r="D2282" s="73"/>
      <c r="E2282" s="73"/>
      <c r="F2282" s="73"/>
      <c r="G2282" s="73"/>
    </row>
    <row r="2283">
      <c r="A2283" s="73"/>
      <c r="B2283" s="73"/>
      <c r="C2283" s="73"/>
      <c r="D2283" s="73"/>
      <c r="E2283" s="73"/>
      <c r="F2283" s="73"/>
      <c r="G2283" s="73"/>
    </row>
    <row r="2284">
      <c r="A2284" s="73"/>
      <c r="B2284" s="73"/>
      <c r="C2284" s="73"/>
      <c r="D2284" s="73"/>
      <c r="E2284" s="73"/>
      <c r="F2284" s="73"/>
      <c r="G2284" s="73"/>
    </row>
    <row r="2285">
      <c r="A2285" s="73"/>
      <c r="B2285" s="73"/>
      <c r="C2285" s="73"/>
      <c r="D2285" s="73"/>
      <c r="E2285" s="73"/>
      <c r="F2285" s="73"/>
      <c r="G2285" s="73"/>
    </row>
    <row r="2286">
      <c r="A2286" s="73"/>
      <c r="B2286" s="73"/>
      <c r="C2286" s="73"/>
      <c r="D2286" s="73"/>
      <c r="E2286" s="73"/>
      <c r="F2286" s="73"/>
      <c r="G2286" s="73"/>
    </row>
    <row r="2287">
      <c r="A2287" s="73"/>
      <c r="B2287" s="73"/>
      <c r="C2287" s="73"/>
      <c r="D2287" s="73"/>
      <c r="E2287" s="73"/>
      <c r="F2287" s="73"/>
      <c r="G2287" s="73"/>
    </row>
    <row r="2288">
      <c r="A2288" s="73"/>
      <c r="B2288" s="73"/>
      <c r="C2288" s="73"/>
      <c r="D2288" s="73"/>
      <c r="E2288" s="73"/>
      <c r="F2288" s="73"/>
      <c r="G2288" s="73"/>
    </row>
    <row r="2289">
      <c r="A2289" s="73"/>
      <c r="B2289" s="73"/>
      <c r="C2289" s="73"/>
      <c r="D2289" s="73"/>
      <c r="E2289" s="73"/>
      <c r="F2289" s="73"/>
      <c r="G2289" s="73"/>
    </row>
    <row r="2290">
      <c r="A2290" s="73"/>
      <c r="B2290" s="73"/>
      <c r="C2290" s="73"/>
      <c r="D2290" s="73"/>
      <c r="E2290" s="73"/>
      <c r="F2290" s="73"/>
      <c r="G2290" s="73"/>
    </row>
    <row r="2291">
      <c r="A2291" s="73"/>
      <c r="B2291" s="73"/>
      <c r="C2291" s="73"/>
      <c r="D2291" s="73"/>
      <c r="E2291" s="73"/>
      <c r="F2291" s="73"/>
      <c r="G2291" s="73"/>
    </row>
    <row r="2292">
      <c r="A2292" s="73"/>
      <c r="B2292" s="73"/>
      <c r="C2292" s="73"/>
      <c r="D2292" s="73"/>
      <c r="E2292" s="73"/>
      <c r="F2292" s="73"/>
      <c r="G2292" s="73"/>
    </row>
    <row r="2293">
      <c r="A2293" s="73"/>
      <c r="B2293" s="73"/>
      <c r="C2293" s="73"/>
      <c r="D2293" s="73"/>
      <c r="E2293" s="73"/>
      <c r="F2293" s="73"/>
      <c r="G2293" s="73"/>
    </row>
    <row r="2294">
      <c r="A2294" s="73"/>
      <c r="B2294" s="73"/>
      <c r="C2294" s="73"/>
      <c r="D2294" s="73"/>
      <c r="E2294" s="73"/>
      <c r="F2294" s="73"/>
      <c r="G2294" s="73"/>
    </row>
    <row r="2295">
      <c r="A2295" s="73"/>
      <c r="B2295" s="73"/>
      <c r="C2295" s="73"/>
      <c r="D2295" s="73"/>
      <c r="E2295" s="73"/>
      <c r="F2295" s="73"/>
      <c r="G2295" s="73"/>
    </row>
    <row r="2296">
      <c r="A2296" s="73"/>
      <c r="B2296" s="73"/>
      <c r="C2296" s="73"/>
      <c r="D2296" s="73"/>
      <c r="E2296" s="73"/>
      <c r="F2296" s="73"/>
      <c r="G2296" s="73"/>
    </row>
    <row r="2297">
      <c r="A2297" s="73"/>
      <c r="B2297" s="73"/>
      <c r="C2297" s="73"/>
      <c r="D2297" s="73"/>
      <c r="E2297" s="73"/>
      <c r="F2297" s="73"/>
      <c r="G2297" s="73"/>
    </row>
    <row r="2298">
      <c r="A2298" s="73"/>
      <c r="B2298" s="73"/>
      <c r="C2298" s="73"/>
      <c r="D2298" s="73"/>
      <c r="E2298" s="73"/>
      <c r="F2298" s="73"/>
      <c r="G2298" s="73"/>
    </row>
    <row r="2299">
      <c r="A2299" s="73"/>
      <c r="B2299" s="73"/>
      <c r="C2299" s="73"/>
      <c r="D2299" s="73"/>
      <c r="E2299" s="73"/>
      <c r="F2299" s="73"/>
      <c r="G2299" s="73"/>
    </row>
    <row r="2300">
      <c r="A2300" s="73"/>
      <c r="B2300" s="73"/>
      <c r="C2300" s="73"/>
      <c r="D2300" s="73"/>
      <c r="E2300" s="73"/>
      <c r="F2300" s="73"/>
      <c r="G2300" s="73"/>
    </row>
    <row r="2301">
      <c r="A2301" s="73"/>
      <c r="B2301" s="73"/>
      <c r="C2301" s="73"/>
      <c r="D2301" s="73"/>
      <c r="E2301" s="73"/>
      <c r="F2301" s="73"/>
      <c r="G2301" s="73"/>
    </row>
    <row r="2302">
      <c r="A2302" s="73"/>
      <c r="B2302" s="73"/>
      <c r="C2302" s="73"/>
      <c r="D2302" s="73"/>
      <c r="E2302" s="73"/>
      <c r="F2302" s="73"/>
      <c r="G2302" s="73"/>
    </row>
    <row r="2303">
      <c r="A2303" s="73"/>
      <c r="B2303" s="73"/>
      <c r="C2303" s="73"/>
      <c r="D2303" s="73"/>
      <c r="E2303" s="73"/>
      <c r="F2303" s="73"/>
      <c r="G2303" s="73"/>
    </row>
    <row r="2304">
      <c r="A2304" s="73"/>
      <c r="B2304" s="73"/>
      <c r="C2304" s="73"/>
      <c r="D2304" s="73"/>
      <c r="E2304" s="73"/>
      <c r="F2304" s="73"/>
      <c r="G2304" s="73"/>
    </row>
    <row r="2305">
      <c r="A2305" s="73"/>
      <c r="B2305" s="73"/>
      <c r="C2305" s="73"/>
      <c r="D2305" s="73"/>
      <c r="E2305" s="73"/>
      <c r="F2305" s="73"/>
      <c r="G2305" s="73"/>
    </row>
    <row r="2306">
      <c r="A2306" s="73"/>
      <c r="B2306" s="73"/>
      <c r="C2306" s="73"/>
      <c r="D2306" s="73"/>
      <c r="E2306" s="73"/>
      <c r="F2306" s="73"/>
      <c r="G2306" s="73"/>
    </row>
    <row r="2307">
      <c r="A2307" s="73"/>
      <c r="B2307" s="73"/>
      <c r="C2307" s="73"/>
      <c r="D2307" s="73"/>
      <c r="E2307" s="73"/>
      <c r="F2307" s="73"/>
      <c r="G2307" s="73"/>
    </row>
    <row r="2308">
      <c r="A2308" s="73"/>
      <c r="B2308" s="73"/>
      <c r="C2308" s="73"/>
      <c r="D2308" s="73"/>
      <c r="E2308" s="73"/>
      <c r="F2308" s="73"/>
      <c r="G2308" s="73"/>
    </row>
    <row r="2309">
      <c r="A2309" s="73"/>
      <c r="B2309" s="73"/>
      <c r="C2309" s="73"/>
      <c r="D2309" s="73"/>
      <c r="E2309" s="73"/>
      <c r="F2309" s="73"/>
      <c r="G2309" s="73"/>
    </row>
    <row r="2310">
      <c r="A2310" s="73"/>
      <c r="B2310" s="73"/>
      <c r="C2310" s="73"/>
      <c r="D2310" s="73"/>
      <c r="E2310" s="73"/>
      <c r="F2310" s="73"/>
      <c r="G2310" s="73"/>
    </row>
    <row r="2311">
      <c r="A2311" s="73"/>
      <c r="B2311" s="73"/>
      <c r="C2311" s="73"/>
      <c r="D2311" s="73"/>
      <c r="E2311" s="73"/>
      <c r="F2311" s="73"/>
      <c r="G2311" s="73"/>
    </row>
    <row r="2312">
      <c r="A2312" s="73"/>
      <c r="B2312" s="73"/>
      <c r="C2312" s="73"/>
      <c r="D2312" s="73"/>
      <c r="E2312" s="73"/>
      <c r="F2312" s="73"/>
      <c r="G2312" s="73"/>
    </row>
    <row r="2313">
      <c r="A2313" s="73"/>
      <c r="B2313" s="73"/>
      <c r="C2313" s="73"/>
      <c r="D2313" s="73"/>
      <c r="E2313" s="73"/>
      <c r="F2313" s="73"/>
      <c r="G2313" s="73"/>
    </row>
    <row r="2314">
      <c r="A2314" s="73"/>
      <c r="B2314" s="73"/>
      <c r="C2314" s="73"/>
      <c r="D2314" s="73"/>
      <c r="E2314" s="73"/>
      <c r="F2314" s="73"/>
      <c r="G2314" s="73"/>
    </row>
    <row r="2315">
      <c r="A2315" s="73"/>
      <c r="B2315" s="73"/>
      <c r="C2315" s="73"/>
      <c r="D2315" s="73"/>
      <c r="E2315" s="73"/>
      <c r="F2315" s="73"/>
      <c r="G2315" s="73"/>
    </row>
    <row r="2316">
      <c r="A2316" s="73"/>
      <c r="B2316" s="73"/>
      <c r="C2316" s="73"/>
      <c r="D2316" s="73"/>
      <c r="E2316" s="73"/>
      <c r="F2316" s="73"/>
      <c r="G2316" s="73"/>
    </row>
    <row r="2317">
      <c r="A2317" s="73"/>
      <c r="B2317" s="73"/>
      <c r="C2317" s="73"/>
      <c r="D2317" s="73"/>
      <c r="E2317" s="73"/>
      <c r="F2317" s="73"/>
      <c r="G2317" s="73"/>
    </row>
    <row r="2318">
      <c r="A2318" s="73"/>
      <c r="B2318" s="73"/>
      <c r="C2318" s="73"/>
      <c r="D2318" s="73"/>
      <c r="E2318" s="73"/>
      <c r="F2318" s="73"/>
      <c r="G2318" s="73"/>
    </row>
    <row r="2319">
      <c r="A2319" s="73"/>
      <c r="B2319" s="73"/>
      <c r="C2319" s="73"/>
      <c r="D2319" s="73"/>
      <c r="E2319" s="73"/>
      <c r="F2319" s="73"/>
      <c r="G2319" s="73"/>
    </row>
    <row r="2320">
      <c r="A2320" s="73"/>
      <c r="B2320" s="73"/>
      <c r="C2320" s="73"/>
      <c r="D2320" s="73"/>
      <c r="E2320" s="73"/>
      <c r="F2320" s="73"/>
      <c r="G2320" s="73"/>
    </row>
    <row r="2321">
      <c r="A2321" s="73"/>
      <c r="B2321" s="73"/>
      <c r="C2321" s="73"/>
      <c r="D2321" s="73"/>
      <c r="E2321" s="73"/>
      <c r="F2321" s="73"/>
      <c r="G2321" s="73"/>
    </row>
    <row r="2322">
      <c r="A2322" s="73"/>
      <c r="B2322" s="73"/>
      <c r="C2322" s="73"/>
      <c r="D2322" s="73"/>
      <c r="E2322" s="73"/>
      <c r="F2322" s="73"/>
      <c r="G2322" s="73"/>
    </row>
    <row r="2323">
      <c r="A2323" s="73"/>
      <c r="B2323" s="73"/>
      <c r="C2323" s="73"/>
      <c r="D2323" s="73"/>
      <c r="E2323" s="73"/>
      <c r="F2323" s="73"/>
      <c r="G2323" s="73"/>
    </row>
    <row r="2324">
      <c r="A2324" s="73"/>
      <c r="B2324" s="73"/>
      <c r="C2324" s="73"/>
      <c r="D2324" s="73"/>
      <c r="E2324" s="73"/>
      <c r="F2324" s="73"/>
      <c r="G2324" s="73"/>
    </row>
    <row r="2325">
      <c r="A2325" s="73"/>
      <c r="B2325" s="73"/>
      <c r="C2325" s="73"/>
      <c r="D2325" s="73"/>
      <c r="E2325" s="73"/>
      <c r="F2325" s="73"/>
      <c r="G2325" s="73"/>
    </row>
    <row r="2326">
      <c r="A2326" s="73"/>
      <c r="B2326" s="73"/>
      <c r="C2326" s="73"/>
      <c r="D2326" s="73"/>
      <c r="E2326" s="73"/>
      <c r="F2326" s="73"/>
      <c r="G2326" s="73"/>
    </row>
    <row r="2327">
      <c r="A2327" s="73"/>
      <c r="B2327" s="73"/>
      <c r="C2327" s="73"/>
      <c r="D2327" s="73"/>
      <c r="E2327" s="73"/>
      <c r="F2327" s="73"/>
      <c r="G2327" s="73"/>
    </row>
    <row r="2328">
      <c r="A2328" s="73"/>
      <c r="B2328" s="73"/>
      <c r="C2328" s="73"/>
      <c r="D2328" s="73"/>
      <c r="E2328" s="73"/>
      <c r="F2328" s="73"/>
      <c r="G2328" s="73"/>
    </row>
    <row r="2329">
      <c r="A2329" s="73"/>
      <c r="B2329" s="73"/>
      <c r="C2329" s="73"/>
      <c r="D2329" s="73"/>
      <c r="E2329" s="73"/>
      <c r="F2329" s="73"/>
      <c r="G2329" s="73"/>
    </row>
    <row r="2330">
      <c r="A2330" s="73"/>
      <c r="B2330" s="73"/>
      <c r="C2330" s="73"/>
      <c r="D2330" s="73"/>
      <c r="E2330" s="73"/>
      <c r="F2330" s="73"/>
      <c r="G2330" s="73"/>
    </row>
    <row r="2331">
      <c r="A2331" s="73"/>
      <c r="B2331" s="73"/>
      <c r="C2331" s="73"/>
      <c r="D2331" s="73"/>
      <c r="E2331" s="73"/>
      <c r="F2331" s="73"/>
      <c r="G2331" s="73"/>
    </row>
    <row r="2332">
      <c r="A2332" s="73"/>
      <c r="B2332" s="73"/>
      <c r="C2332" s="73"/>
      <c r="D2332" s="73"/>
      <c r="E2332" s="73"/>
      <c r="F2332" s="73"/>
      <c r="G2332" s="73"/>
    </row>
    <row r="2333">
      <c r="A2333" s="73"/>
      <c r="B2333" s="73"/>
      <c r="C2333" s="73"/>
      <c r="D2333" s="73"/>
      <c r="E2333" s="73"/>
      <c r="F2333" s="73"/>
      <c r="G2333" s="73"/>
    </row>
    <row r="2334">
      <c r="A2334" s="73"/>
      <c r="B2334" s="73"/>
      <c r="C2334" s="73"/>
      <c r="D2334" s="73"/>
      <c r="E2334" s="73"/>
      <c r="F2334" s="73"/>
      <c r="G2334" s="73"/>
    </row>
    <row r="2335">
      <c r="A2335" s="73"/>
      <c r="B2335" s="73"/>
      <c r="C2335" s="73"/>
      <c r="D2335" s="73"/>
      <c r="E2335" s="73"/>
      <c r="F2335" s="73"/>
      <c r="G2335" s="73"/>
    </row>
    <row r="2336">
      <c r="A2336" s="73"/>
      <c r="B2336" s="73"/>
      <c r="C2336" s="73"/>
      <c r="D2336" s="73"/>
      <c r="E2336" s="73"/>
      <c r="F2336" s="73"/>
      <c r="G2336" s="73"/>
    </row>
    <row r="2337">
      <c r="A2337" s="73"/>
      <c r="B2337" s="73"/>
      <c r="C2337" s="73"/>
      <c r="D2337" s="73"/>
      <c r="E2337" s="73"/>
      <c r="F2337" s="73"/>
      <c r="G2337" s="73"/>
    </row>
    <row r="2338">
      <c r="A2338" s="73"/>
      <c r="B2338" s="73"/>
      <c r="C2338" s="73"/>
      <c r="D2338" s="73"/>
      <c r="E2338" s="73"/>
      <c r="F2338" s="73"/>
      <c r="G2338" s="73"/>
    </row>
    <row r="2339">
      <c r="A2339" s="73"/>
      <c r="B2339" s="73"/>
      <c r="C2339" s="73"/>
      <c r="D2339" s="73"/>
      <c r="E2339" s="73"/>
      <c r="F2339" s="73"/>
      <c r="G2339" s="73"/>
    </row>
    <row r="2340">
      <c r="A2340" s="73"/>
      <c r="B2340" s="73"/>
      <c r="C2340" s="73"/>
      <c r="D2340" s="73"/>
      <c r="E2340" s="73"/>
      <c r="F2340" s="73"/>
      <c r="G2340" s="73"/>
    </row>
    <row r="2341">
      <c r="A2341" s="73"/>
      <c r="B2341" s="73"/>
      <c r="C2341" s="73"/>
      <c r="D2341" s="73"/>
      <c r="E2341" s="73"/>
      <c r="F2341" s="73"/>
      <c r="G2341" s="73"/>
    </row>
    <row r="2342">
      <c r="A2342" s="73"/>
      <c r="B2342" s="73"/>
      <c r="C2342" s="73"/>
      <c r="D2342" s="73"/>
      <c r="E2342" s="73"/>
      <c r="F2342" s="73"/>
      <c r="G2342" s="73"/>
    </row>
    <row r="2343">
      <c r="A2343" s="73"/>
      <c r="B2343" s="73"/>
      <c r="C2343" s="73"/>
      <c r="D2343" s="73"/>
      <c r="E2343" s="73"/>
      <c r="F2343" s="73"/>
      <c r="G2343" s="73"/>
    </row>
    <row r="2344">
      <c r="A2344" s="73"/>
      <c r="B2344" s="73"/>
      <c r="C2344" s="73"/>
      <c r="D2344" s="73"/>
      <c r="E2344" s="73"/>
      <c r="F2344" s="73"/>
      <c r="G2344" s="73"/>
    </row>
    <row r="2345">
      <c r="A2345" s="73"/>
      <c r="B2345" s="73"/>
      <c r="C2345" s="73"/>
      <c r="D2345" s="73"/>
      <c r="E2345" s="73"/>
      <c r="F2345" s="73"/>
      <c r="G2345" s="73"/>
    </row>
    <row r="2346">
      <c r="A2346" s="73"/>
      <c r="B2346" s="73"/>
      <c r="C2346" s="73"/>
      <c r="D2346" s="73"/>
      <c r="E2346" s="73"/>
      <c r="F2346" s="73"/>
      <c r="G2346" s="73"/>
    </row>
    <row r="2347">
      <c r="A2347" s="73"/>
      <c r="B2347" s="73"/>
      <c r="C2347" s="73"/>
      <c r="D2347" s="73"/>
      <c r="E2347" s="73"/>
      <c r="F2347" s="73"/>
      <c r="G2347" s="73"/>
    </row>
    <row r="2348">
      <c r="A2348" s="73"/>
      <c r="B2348" s="73"/>
      <c r="C2348" s="73"/>
      <c r="D2348" s="73"/>
      <c r="E2348" s="73"/>
      <c r="F2348" s="73"/>
      <c r="G2348" s="73"/>
    </row>
    <row r="2349">
      <c r="A2349" s="73"/>
      <c r="B2349" s="73"/>
      <c r="C2349" s="73"/>
      <c r="D2349" s="73"/>
      <c r="E2349" s="73"/>
      <c r="F2349" s="73"/>
      <c r="G2349" s="73"/>
    </row>
    <row r="2350">
      <c r="A2350" s="73"/>
      <c r="B2350" s="73"/>
      <c r="C2350" s="73"/>
      <c r="D2350" s="73"/>
      <c r="E2350" s="73"/>
      <c r="F2350" s="73"/>
      <c r="G2350" s="73"/>
    </row>
    <row r="2351">
      <c r="A2351" s="73"/>
      <c r="B2351" s="73"/>
      <c r="C2351" s="73"/>
      <c r="D2351" s="73"/>
      <c r="E2351" s="73"/>
      <c r="F2351" s="73"/>
      <c r="G2351" s="73"/>
    </row>
    <row r="2352">
      <c r="A2352" s="73"/>
      <c r="B2352" s="73"/>
      <c r="C2352" s="73"/>
      <c r="D2352" s="73"/>
      <c r="E2352" s="73"/>
      <c r="F2352" s="73"/>
      <c r="G2352" s="73"/>
    </row>
    <row r="2353">
      <c r="A2353" s="73"/>
      <c r="B2353" s="73"/>
      <c r="C2353" s="73"/>
      <c r="D2353" s="73"/>
      <c r="E2353" s="73"/>
      <c r="F2353" s="73"/>
      <c r="G2353" s="73"/>
    </row>
    <row r="2354">
      <c r="A2354" s="73"/>
      <c r="B2354" s="73"/>
      <c r="C2354" s="73"/>
      <c r="D2354" s="73"/>
      <c r="E2354" s="73"/>
      <c r="F2354" s="73"/>
      <c r="G2354" s="73"/>
    </row>
    <row r="2355">
      <c r="A2355" s="73"/>
      <c r="B2355" s="73"/>
      <c r="C2355" s="73"/>
      <c r="D2355" s="73"/>
      <c r="E2355" s="73"/>
      <c r="F2355" s="73"/>
      <c r="G2355" s="73"/>
    </row>
    <row r="2356">
      <c r="A2356" s="73"/>
      <c r="B2356" s="73"/>
      <c r="C2356" s="73"/>
      <c r="D2356" s="73"/>
      <c r="E2356" s="73"/>
      <c r="F2356" s="73"/>
      <c r="G2356" s="73"/>
    </row>
    <row r="2357">
      <c r="A2357" s="73"/>
      <c r="B2357" s="73"/>
      <c r="C2357" s="73"/>
      <c r="D2357" s="73"/>
      <c r="E2357" s="73"/>
      <c r="F2357" s="73"/>
      <c r="G2357" s="73"/>
    </row>
    <row r="2358">
      <c r="A2358" s="73"/>
      <c r="B2358" s="73"/>
      <c r="C2358" s="73"/>
      <c r="D2358" s="73"/>
      <c r="E2358" s="73"/>
      <c r="F2358" s="73"/>
      <c r="G2358" s="73"/>
    </row>
    <row r="2359">
      <c r="A2359" s="73"/>
      <c r="B2359" s="73"/>
      <c r="C2359" s="73"/>
      <c r="D2359" s="73"/>
      <c r="E2359" s="73"/>
      <c r="F2359" s="73"/>
      <c r="G2359" s="73"/>
    </row>
    <row r="2360">
      <c r="A2360" s="73"/>
      <c r="B2360" s="73"/>
      <c r="C2360" s="73"/>
      <c r="D2360" s="73"/>
      <c r="E2360" s="73"/>
      <c r="F2360" s="73"/>
      <c r="G2360" s="73"/>
    </row>
    <row r="2361">
      <c r="A2361" s="73"/>
      <c r="B2361" s="73"/>
      <c r="C2361" s="73"/>
      <c r="D2361" s="73"/>
      <c r="E2361" s="73"/>
      <c r="F2361" s="73"/>
      <c r="G2361" s="73"/>
    </row>
    <row r="2362">
      <c r="A2362" s="73"/>
      <c r="B2362" s="73"/>
      <c r="C2362" s="73"/>
      <c r="D2362" s="73"/>
      <c r="E2362" s="73"/>
      <c r="F2362" s="73"/>
      <c r="G2362" s="73"/>
    </row>
    <row r="2363">
      <c r="A2363" s="73"/>
      <c r="B2363" s="73"/>
      <c r="C2363" s="73"/>
      <c r="D2363" s="73"/>
      <c r="E2363" s="73"/>
      <c r="F2363" s="73"/>
      <c r="G2363" s="73"/>
    </row>
    <row r="2364">
      <c r="A2364" s="73"/>
      <c r="B2364" s="73"/>
      <c r="C2364" s="73"/>
      <c r="D2364" s="73"/>
      <c r="E2364" s="73"/>
      <c r="F2364" s="73"/>
      <c r="G2364" s="73"/>
    </row>
    <row r="2365">
      <c r="A2365" s="73"/>
      <c r="B2365" s="73"/>
      <c r="C2365" s="73"/>
      <c r="D2365" s="73"/>
      <c r="E2365" s="73"/>
      <c r="F2365" s="73"/>
      <c r="G2365" s="73"/>
    </row>
    <row r="2366">
      <c r="A2366" s="73"/>
      <c r="B2366" s="73"/>
      <c r="C2366" s="73"/>
      <c r="D2366" s="73"/>
      <c r="E2366" s="73"/>
      <c r="F2366" s="73"/>
      <c r="G2366" s="73"/>
    </row>
    <row r="2367">
      <c r="A2367" s="73"/>
      <c r="B2367" s="73"/>
      <c r="C2367" s="73"/>
      <c r="D2367" s="73"/>
      <c r="E2367" s="73"/>
      <c r="F2367" s="73"/>
      <c r="G2367" s="73"/>
    </row>
    <row r="2368">
      <c r="A2368" s="73"/>
      <c r="B2368" s="73"/>
      <c r="C2368" s="73"/>
      <c r="D2368" s="73"/>
      <c r="E2368" s="73"/>
      <c r="F2368" s="73"/>
      <c r="G2368" s="73"/>
    </row>
    <row r="2369">
      <c r="A2369" s="73"/>
      <c r="B2369" s="73"/>
      <c r="C2369" s="73"/>
      <c r="D2369" s="73"/>
      <c r="E2369" s="73"/>
      <c r="F2369" s="73"/>
      <c r="G2369" s="73"/>
    </row>
    <row r="2370">
      <c r="A2370" s="73"/>
      <c r="B2370" s="73"/>
      <c r="C2370" s="73"/>
      <c r="D2370" s="73"/>
      <c r="E2370" s="73"/>
      <c r="F2370" s="73"/>
      <c r="G2370" s="73"/>
    </row>
    <row r="2371">
      <c r="A2371" s="73"/>
      <c r="B2371" s="73"/>
      <c r="C2371" s="73"/>
      <c r="D2371" s="73"/>
      <c r="E2371" s="73"/>
      <c r="F2371" s="73"/>
      <c r="G2371" s="73"/>
    </row>
    <row r="2372">
      <c r="A2372" s="73"/>
      <c r="B2372" s="73"/>
      <c r="C2372" s="73"/>
      <c r="D2372" s="73"/>
      <c r="E2372" s="73"/>
      <c r="F2372" s="73"/>
      <c r="G2372" s="73"/>
    </row>
    <row r="2373">
      <c r="A2373" s="73"/>
      <c r="B2373" s="73"/>
      <c r="C2373" s="73"/>
      <c r="D2373" s="73"/>
      <c r="E2373" s="73"/>
      <c r="F2373" s="73"/>
      <c r="G2373" s="73"/>
    </row>
    <row r="2374">
      <c r="A2374" s="73"/>
      <c r="B2374" s="73"/>
      <c r="C2374" s="73"/>
      <c r="D2374" s="73"/>
      <c r="E2374" s="73"/>
      <c r="F2374" s="73"/>
      <c r="G2374" s="73"/>
    </row>
    <row r="2375">
      <c r="A2375" s="73"/>
      <c r="B2375" s="73"/>
      <c r="C2375" s="73"/>
      <c r="D2375" s="73"/>
      <c r="E2375" s="73"/>
      <c r="F2375" s="73"/>
      <c r="G2375" s="73"/>
    </row>
    <row r="2376">
      <c r="A2376" s="73"/>
      <c r="B2376" s="73"/>
      <c r="C2376" s="73"/>
      <c r="D2376" s="73"/>
      <c r="E2376" s="73"/>
      <c r="F2376" s="73"/>
      <c r="G2376" s="73"/>
    </row>
    <row r="2377">
      <c r="A2377" s="73"/>
      <c r="B2377" s="73"/>
      <c r="C2377" s="73"/>
      <c r="D2377" s="73"/>
      <c r="E2377" s="73"/>
      <c r="F2377" s="73"/>
      <c r="G2377" s="73"/>
    </row>
    <row r="2378">
      <c r="A2378" s="73"/>
      <c r="B2378" s="73"/>
      <c r="C2378" s="73"/>
      <c r="D2378" s="73"/>
      <c r="E2378" s="73"/>
      <c r="F2378" s="73"/>
      <c r="G2378" s="73"/>
    </row>
    <row r="2379">
      <c r="A2379" s="73"/>
      <c r="B2379" s="73"/>
      <c r="C2379" s="73"/>
      <c r="D2379" s="73"/>
      <c r="E2379" s="73"/>
      <c r="F2379" s="73"/>
      <c r="G2379" s="73"/>
    </row>
    <row r="2380">
      <c r="A2380" s="73"/>
      <c r="B2380" s="73"/>
      <c r="C2380" s="73"/>
      <c r="D2380" s="73"/>
      <c r="E2380" s="73"/>
      <c r="F2380" s="73"/>
      <c r="G2380" s="73"/>
    </row>
    <row r="2381">
      <c r="A2381" s="73"/>
      <c r="B2381" s="73"/>
      <c r="C2381" s="73"/>
      <c r="D2381" s="73"/>
      <c r="E2381" s="73"/>
      <c r="F2381" s="73"/>
      <c r="G2381" s="73"/>
    </row>
    <row r="2382">
      <c r="A2382" s="73"/>
      <c r="B2382" s="73"/>
      <c r="C2382" s="73"/>
      <c r="D2382" s="73"/>
      <c r="E2382" s="73"/>
      <c r="F2382" s="73"/>
      <c r="G2382" s="73"/>
    </row>
    <row r="2383">
      <c r="A2383" s="73"/>
      <c r="B2383" s="73"/>
      <c r="C2383" s="73"/>
      <c r="D2383" s="73"/>
      <c r="E2383" s="73"/>
      <c r="F2383" s="73"/>
      <c r="G2383" s="73"/>
    </row>
    <row r="2384">
      <c r="A2384" s="73"/>
      <c r="B2384" s="73"/>
      <c r="C2384" s="73"/>
      <c r="D2384" s="73"/>
      <c r="E2384" s="73"/>
      <c r="F2384" s="73"/>
      <c r="G2384" s="73"/>
    </row>
    <row r="2385">
      <c r="A2385" s="73"/>
      <c r="B2385" s="73"/>
      <c r="C2385" s="73"/>
      <c r="D2385" s="73"/>
      <c r="E2385" s="73"/>
      <c r="F2385" s="73"/>
      <c r="G2385" s="73"/>
    </row>
    <row r="2386">
      <c r="A2386" s="73"/>
      <c r="B2386" s="73"/>
      <c r="C2386" s="73"/>
      <c r="D2386" s="73"/>
      <c r="E2386" s="73"/>
      <c r="F2386" s="73"/>
      <c r="G2386" s="73"/>
    </row>
    <row r="2387">
      <c r="A2387" s="73"/>
      <c r="B2387" s="73"/>
      <c r="C2387" s="73"/>
      <c r="D2387" s="73"/>
      <c r="E2387" s="73"/>
      <c r="F2387" s="73"/>
      <c r="G2387" s="73"/>
    </row>
    <row r="2388">
      <c r="A2388" s="73"/>
      <c r="B2388" s="73"/>
      <c r="C2388" s="73"/>
      <c r="D2388" s="73"/>
      <c r="E2388" s="73"/>
      <c r="F2388" s="73"/>
      <c r="G2388" s="73"/>
    </row>
    <row r="2389">
      <c r="A2389" s="73"/>
      <c r="B2389" s="73"/>
      <c r="C2389" s="73"/>
      <c r="D2389" s="73"/>
      <c r="E2389" s="73"/>
      <c r="F2389" s="73"/>
      <c r="G2389" s="73"/>
    </row>
    <row r="2390">
      <c r="A2390" s="73"/>
      <c r="B2390" s="73"/>
      <c r="C2390" s="73"/>
      <c r="D2390" s="73"/>
      <c r="E2390" s="73"/>
      <c r="F2390" s="73"/>
      <c r="G2390" s="73"/>
    </row>
    <row r="2391">
      <c r="A2391" s="73"/>
      <c r="B2391" s="73"/>
      <c r="C2391" s="73"/>
      <c r="D2391" s="73"/>
      <c r="E2391" s="73"/>
      <c r="F2391" s="73"/>
      <c r="G2391" s="73"/>
    </row>
    <row r="2392">
      <c r="A2392" s="73"/>
      <c r="B2392" s="73"/>
      <c r="C2392" s="73"/>
      <c r="D2392" s="73"/>
      <c r="E2392" s="73"/>
      <c r="F2392" s="73"/>
      <c r="G2392" s="73"/>
    </row>
    <row r="2393">
      <c r="A2393" s="73"/>
      <c r="B2393" s="73"/>
      <c r="C2393" s="73"/>
      <c r="D2393" s="73"/>
      <c r="E2393" s="73"/>
      <c r="F2393" s="73"/>
      <c r="G2393" s="73"/>
    </row>
    <row r="2394">
      <c r="A2394" s="73"/>
      <c r="B2394" s="73"/>
      <c r="C2394" s="73"/>
      <c r="D2394" s="73"/>
      <c r="E2394" s="73"/>
      <c r="F2394" s="73"/>
      <c r="G2394" s="73"/>
    </row>
    <row r="2395">
      <c r="A2395" s="73"/>
      <c r="B2395" s="73"/>
      <c r="C2395" s="73"/>
      <c r="D2395" s="73"/>
      <c r="E2395" s="73"/>
      <c r="F2395" s="73"/>
      <c r="G2395" s="73"/>
    </row>
    <row r="2396">
      <c r="A2396" s="73"/>
      <c r="B2396" s="73"/>
      <c r="C2396" s="73"/>
      <c r="D2396" s="73"/>
      <c r="E2396" s="73"/>
      <c r="F2396" s="73"/>
      <c r="G2396" s="73"/>
    </row>
    <row r="2397">
      <c r="A2397" s="73"/>
      <c r="B2397" s="73"/>
      <c r="C2397" s="73"/>
      <c r="D2397" s="73"/>
      <c r="E2397" s="73"/>
      <c r="F2397" s="73"/>
      <c r="G2397" s="73"/>
    </row>
    <row r="2398">
      <c r="A2398" s="73"/>
      <c r="B2398" s="73"/>
      <c r="C2398" s="73"/>
      <c r="D2398" s="73"/>
      <c r="E2398" s="73"/>
      <c r="F2398" s="73"/>
      <c r="G2398" s="73"/>
    </row>
    <row r="2399">
      <c r="A2399" s="73"/>
      <c r="B2399" s="73"/>
      <c r="C2399" s="73"/>
      <c r="D2399" s="73"/>
      <c r="E2399" s="73"/>
      <c r="F2399" s="73"/>
      <c r="G2399" s="73"/>
    </row>
    <row r="2400">
      <c r="A2400" s="73"/>
      <c r="B2400" s="73"/>
      <c r="C2400" s="73"/>
      <c r="D2400" s="73"/>
      <c r="E2400" s="73"/>
      <c r="F2400" s="73"/>
      <c r="G2400" s="73"/>
    </row>
    <row r="2401">
      <c r="A2401" s="73"/>
      <c r="B2401" s="73"/>
      <c r="C2401" s="73"/>
      <c r="D2401" s="73"/>
      <c r="E2401" s="73"/>
      <c r="F2401" s="73"/>
      <c r="G2401" s="73"/>
    </row>
    <row r="2402">
      <c r="A2402" s="73"/>
      <c r="B2402" s="73"/>
      <c r="C2402" s="73"/>
      <c r="D2402" s="73"/>
      <c r="E2402" s="73"/>
      <c r="F2402" s="73"/>
      <c r="G2402" s="73"/>
    </row>
    <row r="2403">
      <c r="A2403" s="73"/>
      <c r="B2403" s="73"/>
      <c r="C2403" s="73"/>
      <c r="D2403" s="73"/>
      <c r="E2403" s="73"/>
      <c r="F2403" s="73"/>
      <c r="G2403" s="73"/>
    </row>
    <row r="2404">
      <c r="A2404" s="73"/>
      <c r="B2404" s="73"/>
      <c r="C2404" s="73"/>
      <c r="D2404" s="73"/>
      <c r="E2404" s="73"/>
      <c r="F2404" s="73"/>
      <c r="G2404" s="73"/>
    </row>
    <row r="2405">
      <c r="A2405" s="73"/>
      <c r="B2405" s="73"/>
      <c r="C2405" s="73"/>
      <c r="D2405" s="73"/>
      <c r="E2405" s="73"/>
      <c r="F2405" s="73"/>
      <c r="G2405" s="73"/>
    </row>
    <row r="2406">
      <c r="A2406" s="73"/>
      <c r="B2406" s="73"/>
      <c r="C2406" s="73"/>
      <c r="D2406" s="73"/>
      <c r="E2406" s="73"/>
      <c r="F2406" s="73"/>
      <c r="G2406" s="73"/>
    </row>
    <row r="2407">
      <c r="A2407" s="73"/>
      <c r="B2407" s="73"/>
      <c r="C2407" s="73"/>
      <c r="D2407" s="73"/>
      <c r="E2407" s="73"/>
      <c r="F2407" s="73"/>
      <c r="G2407" s="73"/>
    </row>
    <row r="2408">
      <c r="A2408" s="73"/>
      <c r="B2408" s="73"/>
      <c r="C2408" s="73"/>
      <c r="D2408" s="73"/>
      <c r="E2408" s="73"/>
      <c r="F2408" s="73"/>
      <c r="G2408" s="73"/>
    </row>
    <row r="2409">
      <c r="A2409" s="73"/>
      <c r="B2409" s="73"/>
      <c r="C2409" s="73"/>
      <c r="D2409" s="73"/>
      <c r="E2409" s="73"/>
      <c r="F2409" s="73"/>
      <c r="G2409" s="73"/>
    </row>
    <row r="2410">
      <c r="A2410" s="73"/>
      <c r="B2410" s="73"/>
      <c r="C2410" s="73"/>
      <c r="D2410" s="73"/>
      <c r="E2410" s="73"/>
      <c r="F2410" s="73"/>
      <c r="G2410" s="73"/>
    </row>
    <row r="2411">
      <c r="A2411" s="73"/>
      <c r="B2411" s="73"/>
      <c r="C2411" s="73"/>
      <c r="D2411" s="73"/>
      <c r="E2411" s="73"/>
      <c r="F2411" s="73"/>
      <c r="G2411" s="73"/>
    </row>
    <row r="2412">
      <c r="A2412" s="73"/>
      <c r="B2412" s="73"/>
      <c r="C2412" s="73"/>
      <c r="D2412" s="73"/>
      <c r="E2412" s="73"/>
      <c r="F2412" s="73"/>
      <c r="G2412" s="73"/>
    </row>
    <row r="2413">
      <c r="A2413" s="73"/>
      <c r="B2413" s="73"/>
      <c r="C2413" s="73"/>
      <c r="D2413" s="73"/>
      <c r="E2413" s="73"/>
      <c r="F2413" s="73"/>
      <c r="G2413" s="73"/>
    </row>
    <row r="2414">
      <c r="A2414" s="73"/>
      <c r="B2414" s="73"/>
      <c r="C2414" s="73"/>
      <c r="D2414" s="73"/>
      <c r="E2414" s="73"/>
      <c r="F2414" s="73"/>
      <c r="G2414" s="73"/>
    </row>
    <row r="2415">
      <c r="A2415" s="73"/>
      <c r="B2415" s="73"/>
      <c r="C2415" s="73"/>
      <c r="D2415" s="73"/>
      <c r="E2415" s="73"/>
      <c r="F2415" s="73"/>
      <c r="G2415" s="73"/>
    </row>
    <row r="2416">
      <c r="A2416" s="73"/>
      <c r="B2416" s="73"/>
      <c r="C2416" s="73"/>
      <c r="D2416" s="73"/>
      <c r="E2416" s="73"/>
      <c r="F2416" s="73"/>
      <c r="G2416" s="73"/>
    </row>
    <row r="2417">
      <c r="A2417" s="73"/>
      <c r="B2417" s="73"/>
      <c r="C2417" s="73"/>
      <c r="D2417" s="73"/>
      <c r="E2417" s="73"/>
      <c r="F2417" s="73"/>
      <c r="G2417" s="73"/>
    </row>
    <row r="2418">
      <c r="A2418" s="73"/>
      <c r="B2418" s="73"/>
      <c r="C2418" s="73"/>
      <c r="D2418" s="73"/>
      <c r="E2418" s="73"/>
      <c r="F2418" s="73"/>
      <c r="G2418" s="73"/>
    </row>
    <row r="2419">
      <c r="A2419" s="73"/>
      <c r="B2419" s="73"/>
      <c r="C2419" s="73"/>
      <c r="D2419" s="73"/>
      <c r="E2419" s="73"/>
      <c r="F2419" s="73"/>
      <c r="G2419" s="73"/>
    </row>
    <row r="2420">
      <c r="A2420" s="73"/>
      <c r="B2420" s="73"/>
      <c r="C2420" s="73"/>
      <c r="D2420" s="73"/>
      <c r="E2420" s="73"/>
      <c r="F2420" s="73"/>
      <c r="G2420" s="73"/>
    </row>
    <row r="2421">
      <c r="A2421" s="73"/>
      <c r="B2421" s="73"/>
      <c r="C2421" s="73"/>
      <c r="D2421" s="73"/>
      <c r="E2421" s="73"/>
      <c r="F2421" s="73"/>
      <c r="G2421" s="73"/>
    </row>
    <row r="2422">
      <c r="A2422" s="73"/>
      <c r="B2422" s="73"/>
      <c r="C2422" s="73"/>
      <c r="D2422" s="73"/>
      <c r="E2422" s="73"/>
      <c r="F2422" s="73"/>
      <c r="G2422" s="73"/>
    </row>
    <row r="2423">
      <c r="A2423" s="73"/>
      <c r="B2423" s="73"/>
      <c r="C2423" s="73"/>
      <c r="D2423" s="73"/>
      <c r="E2423" s="73"/>
      <c r="F2423" s="73"/>
      <c r="G2423" s="73"/>
    </row>
    <row r="2424">
      <c r="A2424" s="73"/>
      <c r="B2424" s="73"/>
      <c r="C2424" s="73"/>
      <c r="D2424" s="73"/>
      <c r="E2424" s="73"/>
      <c r="F2424" s="73"/>
      <c r="G2424" s="73"/>
    </row>
    <row r="2425">
      <c r="A2425" s="73"/>
      <c r="B2425" s="73"/>
      <c r="C2425" s="73"/>
      <c r="D2425" s="73"/>
      <c r="E2425" s="73"/>
      <c r="F2425" s="73"/>
      <c r="G2425" s="73"/>
    </row>
    <row r="2426">
      <c r="A2426" s="73"/>
      <c r="B2426" s="73"/>
      <c r="C2426" s="73"/>
      <c r="D2426" s="73"/>
      <c r="E2426" s="73"/>
      <c r="F2426" s="73"/>
      <c r="G2426" s="73"/>
    </row>
    <row r="2427">
      <c r="A2427" s="73"/>
      <c r="B2427" s="73"/>
      <c r="C2427" s="73"/>
      <c r="D2427" s="73"/>
      <c r="E2427" s="73"/>
      <c r="F2427" s="73"/>
      <c r="G2427" s="73"/>
    </row>
    <row r="2428">
      <c r="A2428" s="73"/>
      <c r="B2428" s="73"/>
      <c r="C2428" s="73"/>
      <c r="D2428" s="73"/>
      <c r="E2428" s="73"/>
      <c r="F2428" s="73"/>
      <c r="G2428" s="73"/>
    </row>
    <row r="2429">
      <c r="A2429" s="73"/>
      <c r="B2429" s="73"/>
      <c r="C2429" s="73"/>
      <c r="D2429" s="73"/>
      <c r="E2429" s="73"/>
      <c r="F2429" s="73"/>
      <c r="G2429" s="73"/>
    </row>
    <row r="2430">
      <c r="A2430" s="73"/>
      <c r="B2430" s="73"/>
      <c r="C2430" s="73"/>
      <c r="D2430" s="73"/>
      <c r="E2430" s="73"/>
      <c r="F2430" s="73"/>
      <c r="G2430" s="73"/>
    </row>
    <row r="2431">
      <c r="A2431" s="73"/>
      <c r="B2431" s="73"/>
      <c r="C2431" s="73"/>
      <c r="D2431" s="73"/>
      <c r="E2431" s="73"/>
      <c r="F2431" s="73"/>
      <c r="G2431" s="73"/>
    </row>
    <row r="2432">
      <c r="A2432" s="73"/>
      <c r="B2432" s="73"/>
      <c r="C2432" s="73"/>
      <c r="D2432" s="73"/>
      <c r="E2432" s="73"/>
      <c r="F2432" s="73"/>
      <c r="G2432" s="73"/>
    </row>
    <row r="2433">
      <c r="A2433" s="73"/>
      <c r="B2433" s="73"/>
      <c r="C2433" s="73"/>
      <c r="D2433" s="73"/>
      <c r="E2433" s="73"/>
      <c r="F2433" s="73"/>
      <c r="G2433" s="73"/>
    </row>
    <row r="2434">
      <c r="A2434" s="73"/>
      <c r="B2434" s="73"/>
      <c r="C2434" s="73"/>
      <c r="D2434" s="73"/>
      <c r="E2434" s="73"/>
      <c r="F2434" s="73"/>
      <c r="G2434" s="73"/>
    </row>
    <row r="2435">
      <c r="A2435" s="73"/>
      <c r="B2435" s="73"/>
      <c r="C2435" s="73"/>
      <c r="D2435" s="73"/>
      <c r="E2435" s="73"/>
      <c r="F2435" s="73"/>
      <c r="G2435" s="73"/>
    </row>
    <row r="2436">
      <c r="A2436" s="73"/>
      <c r="B2436" s="73"/>
      <c r="C2436" s="73"/>
      <c r="D2436" s="73"/>
      <c r="E2436" s="73"/>
      <c r="F2436" s="73"/>
      <c r="G2436" s="73"/>
    </row>
    <row r="2437">
      <c r="A2437" s="73"/>
      <c r="B2437" s="73"/>
      <c r="C2437" s="73"/>
      <c r="D2437" s="73"/>
      <c r="E2437" s="73"/>
      <c r="F2437" s="73"/>
      <c r="G2437" s="73"/>
    </row>
    <row r="2438">
      <c r="A2438" s="73"/>
      <c r="B2438" s="73"/>
      <c r="C2438" s="73"/>
      <c r="D2438" s="73"/>
      <c r="E2438" s="73"/>
      <c r="F2438" s="73"/>
      <c r="G2438" s="73"/>
    </row>
    <row r="2439">
      <c r="A2439" s="73"/>
      <c r="B2439" s="73"/>
      <c r="C2439" s="73"/>
      <c r="D2439" s="73"/>
      <c r="E2439" s="73"/>
      <c r="F2439" s="73"/>
      <c r="G2439" s="73"/>
    </row>
    <row r="2440">
      <c r="A2440" s="73"/>
      <c r="B2440" s="73"/>
      <c r="C2440" s="73"/>
      <c r="D2440" s="73"/>
      <c r="E2440" s="73"/>
      <c r="F2440" s="73"/>
      <c r="G2440" s="73"/>
    </row>
    <row r="2441">
      <c r="A2441" s="73"/>
      <c r="B2441" s="73"/>
      <c r="C2441" s="73"/>
      <c r="D2441" s="73"/>
      <c r="E2441" s="73"/>
      <c r="F2441" s="73"/>
      <c r="G2441" s="73"/>
    </row>
    <row r="2442">
      <c r="A2442" s="73"/>
      <c r="B2442" s="73"/>
      <c r="C2442" s="73"/>
      <c r="D2442" s="73"/>
      <c r="E2442" s="73"/>
      <c r="F2442" s="73"/>
      <c r="G2442" s="73"/>
    </row>
    <row r="2443">
      <c r="A2443" s="73"/>
      <c r="B2443" s="73"/>
      <c r="C2443" s="73"/>
      <c r="D2443" s="73"/>
      <c r="E2443" s="73"/>
      <c r="F2443" s="73"/>
      <c r="G2443" s="73"/>
    </row>
    <row r="2444">
      <c r="A2444" s="73"/>
      <c r="B2444" s="73"/>
      <c r="C2444" s="73"/>
      <c r="D2444" s="73"/>
      <c r="E2444" s="73"/>
      <c r="F2444" s="73"/>
      <c r="G2444" s="73"/>
    </row>
    <row r="2445">
      <c r="A2445" s="73"/>
      <c r="B2445" s="73"/>
      <c r="C2445" s="73"/>
      <c r="D2445" s="73"/>
      <c r="E2445" s="73"/>
      <c r="F2445" s="73"/>
      <c r="G2445" s="73"/>
    </row>
    <row r="2446">
      <c r="A2446" s="73"/>
      <c r="B2446" s="73"/>
      <c r="C2446" s="73"/>
      <c r="D2446" s="73"/>
      <c r="E2446" s="73"/>
      <c r="F2446" s="73"/>
      <c r="G2446" s="73"/>
    </row>
    <row r="2447">
      <c r="A2447" s="73"/>
      <c r="B2447" s="73"/>
      <c r="C2447" s="73"/>
      <c r="D2447" s="73"/>
      <c r="E2447" s="73"/>
      <c r="F2447" s="73"/>
      <c r="G2447" s="73"/>
    </row>
    <row r="2448">
      <c r="A2448" s="73"/>
      <c r="B2448" s="73"/>
      <c r="C2448" s="73"/>
      <c r="D2448" s="73"/>
      <c r="E2448" s="73"/>
      <c r="F2448" s="73"/>
      <c r="G2448" s="73"/>
    </row>
    <row r="2449">
      <c r="A2449" s="73"/>
      <c r="B2449" s="73"/>
      <c r="C2449" s="73"/>
      <c r="D2449" s="73"/>
      <c r="E2449" s="73"/>
      <c r="F2449" s="73"/>
      <c r="G2449" s="73"/>
    </row>
    <row r="2450">
      <c r="A2450" s="73"/>
      <c r="B2450" s="73"/>
      <c r="C2450" s="73"/>
      <c r="D2450" s="73"/>
      <c r="E2450" s="73"/>
      <c r="F2450" s="73"/>
      <c r="G2450" s="73"/>
    </row>
    <row r="2451">
      <c r="A2451" s="73"/>
      <c r="B2451" s="73"/>
      <c r="C2451" s="73"/>
      <c r="D2451" s="73"/>
      <c r="E2451" s="73"/>
      <c r="F2451" s="73"/>
      <c r="G2451" s="73"/>
    </row>
    <row r="2452">
      <c r="A2452" s="73"/>
      <c r="B2452" s="73"/>
      <c r="C2452" s="73"/>
      <c r="D2452" s="73"/>
      <c r="E2452" s="73"/>
      <c r="F2452" s="73"/>
      <c r="G2452" s="73"/>
    </row>
    <row r="2453">
      <c r="A2453" s="73"/>
      <c r="B2453" s="73"/>
      <c r="C2453" s="73"/>
      <c r="D2453" s="73"/>
      <c r="E2453" s="73"/>
      <c r="F2453" s="73"/>
      <c r="G2453" s="73"/>
    </row>
    <row r="2454">
      <c r="A2454" s="73"/>
      <c r="B2454" s="73"/>
      <c r="C2454" s="73"/>
      <c r="D2454" s="73"/>
      <c r="E2454" s="73"/>
      <c r="F2454" s="73"/>
      <c r="G2454" s="73"/>
    </row>
    <row r="2455">
      <c r="A2455" s="73"/>
      <c r="B2455" s="73"/>
      <c r="C2455" s="73"/>
      <c r="D2455" s="73"/>
      <c r="E2455" s="73"/>
      <c r="F2455" s="73"/>
      <c r="G2455" s="73"/>
    </row>
    <row r="2456">
      <c r="A2456" s="73"/>
      <c r="B2456" s="73"/>
      <c r="C2456" s="73"/>
      <c r="D2456" s="73"/>
      <c r="E2456" s="73"/>
      <c r="F2456" s="73"/>
      <c r="G2456" s="73"/>
    </row>
    <row r="2457">
      <c r="A2457" s="73"/>
      <c r="B2457" s="73"/>
      <c r="C2457" s="73"/>
      <c r="D2457" s="73"/>
      <c r="E2457" s="73"/>
      <c r="F2457" s="73"/>
      <c r="G2457" s="73"/>
    </row>
    <row r="2458">
      <c r="A2458" s="73"/>
      <c r="B2458" s="73"/>
      <c r="C2458" s="73"/>
      <c r="D2458" s="73"/>
      <c r="E2458" s="73"/>
      <c r="F2458" s="73"/>
      <c r="G2458" s="73"/>
    </row>
    <row r="2459">
      <c r="A2459" s="73"/>
      <c r="B2459" s="73"/>
      <c r="C2459" s="73"/>
      <c r="D2459" s="73"/>
      <c r="E2459" s="73"/>
      <c r="F2459" s="73"/>
      <c r="G2459" s="73"/>
    </row>
    <row r="2460">
      <c r="A2460" s="73"/>
      <c r="B2460" s="73"/>
      <c r="C2460" s="73"/>
      <c r="D2460" s="73"/>
      <c r="E2460" s="73"/>
      <c r="F2460" s="73"/>
      <c r="G2460" s="73"/>
    </row>
    <row r="2461">
      <c r="A2461" s="73"/>
      <c r="B2461" s="73"/>
      <c r="C2461" s="73"/>
      <c r="D2461" s="73"/>
      <c r="E2461" s="73"/>
      <c r="F2461" s="73"/>
      <c r="G2461" s="73"/>
    </row>
    <row r="2462">
      <c r="A2462" s="73"/>
      <c r="B2462" s="73"/>
      <c r="C2462" s="73"/>
      <c r="D2462" s="73"/>
      <c r="E2462" s="73"/>
      <c r="F2462" s="73"/>
      <c r="G2462" s="73"/>
    </row>
    <row r="2463">
      <c r="A2463" s="73"/>
      <c r="B2463" s="73"/>
      <c r="C2463" s="73"/>
      <c r="D2463" s="73"/>
      <c r="E2463" s="73"/>
      <c r="F2463" s="73"/>
      <c r="G2463" s="73"/>
    </row>
    <row r="2464">
      <c r="A2464" s="73"/>
      <c r="B2464" s="73"/>
      <c r="C2464" s="73"/>
      <c r="D2464" s="73"/>
      <c r="E2464" s="73"/>
      <c r="F2464" s="73"/>
      <c r="G2464" s="73"/>
    </row>
    <row r="2465">
      <c r="A2465" s="73"/>
      <c r="B2465" s="73"/>
      <c r="C2465" s="73"/>
      <c r="D2465" s="73"/>
      <c r="E2465" s="73"/>
      <c r="F2465" s="73"/>
      <c r="G2465" s="73"/>
    </row>
    <row r="2466">
      <c r="A2466" s="73"/>
      <c r="B2466" s="73"/>
      <c r="C2466" s="73"/>
      <c r="D2466" s="73"/>
      <c r="E2466" s="73"/>
      <c r="F2466" s="73"/>
      <c r="G2466" s="73"/>
    </row>
    <row r="2467">
      <c r="A2467" s="73"/>
      <c r="B2467" s="73"/>
      <c r="C2467" s="73"/>
      <c r="D2467" s="73"/>
      <c r="E2467" s="73"/>
      <c r="F2467" s="73"/>
      <c r="G2467" s="73"/>
    </row>
    <row r="2468">
      <c r="A2468" s="73"/>
      <c r="B2468" s="73"/>
      <c r="C2468" s="73"/>
      <c r="D2468" s="73"/>
      <c r="E2468" s="73"/>
      <c r="F2468" s="73"/>
      <c r="G2468" s="73"/>
    </row>
    <row r="2469">
      <c r="A2469" s="73"/>
      <c r="B2469" s="73"/>
      <c r="C2469" s="73"/>
      <c r="D2469" s="73"/>
      <c r="E2469" s="73"/>
      <c r="F2469" s="73"/>
      <c r="G2469" s="73"/>
    </row>
    <row r="2470">
      <c r="A2470" s="73"/>
      <c r="B2470" s="73"/>
      <c r="C2470" s="73"/>
      <c r="D2470" s="73"/>
      <c r="E2470" s="73"/>
      <c r="F2470" s="73"/>
      <c r="G2470" s="73"/>
    </row>
    <row r="2471">
      <c r="A2471" s="73"/>
      <c r="B2471" s="73"/>
      <c r="C2471" s="73"/>
      <c r="D2471" s="73"/>
      <c r="E2471" s="73"/>
      <c r="F2471" s="73"/>
      <c r="G2471" s="73"/>
    </row>
    <row r="2472">
      <c r="A2472" s="73"/>
      <c r="B2472" s="73"/>
      <c r="C2472" s="73"/>
      <c r="D2472" s="73"/>
      <c r="E2472" s="73"/>
      <c r="F2472" s="73"/>
      <c r="G2472" s="73"/>
    </row>
    <row r="2473">
      <c r="A2473" s="73"/>
      <c r="B2473" s="73"/>
      <c r="C2473" s="73"/>
      <c r="D2473" s="73"/>
      <c r="E2473" s="73"/>
      <c r="F2473" s="73"/>
      <c r="G2473" s="73"/>
    </row>
    <row r="2474">
      <c r="A2474" s="73"/>
      <c r="B2474" s="73"/>
      <c r="C2474" s="73"/>
      <c r="D2474" s="73"/>
      <c r="E2474" s="73"/>
      <c r="F2474" s="73"/>
      <c r="G2474" s="73"/>
    </row>
    <row r="2475">
      <c r="A2475" s="73"/>
      <c r="B2475" s="73"/>
      <c r="C2475" s="73"/>
      <c r="D2475" s="73"/>
      <c r="E2475" s="73"/>
      <c r="F2475" s="73"/>
      <c r="G2475" s="73"/>
    </row>
    <row r="2476">
      <c r="A2476" s="73"/>
      <c r="B2476" s="73"/>
      <c r="C2476" s="73"/>
      <c r="D2476" s="73"/>
      <c r="E2476" s="73"/>
      <c r="F2476" s="73"/>
      <c r="G2476" s="73"/>
    </row>
    <row r="2477">
      <c r="A2477" s="73"/>
      <c r="B2477" s="73"/>
      <c r="C2477" s="73"/>
      <c r="D2477" s="73"/>
      <c r="E2477" s="73"/>
      <c r="F2477" s="73"/>
      <c r="G2477" s="73"/>
    </row>
    <row r="2478">
      <c r="A2478" s="73"/>
      <c r="B2478" s="73"/>
      <c r="C2478" s="73"/>
      <c r="D2478" s="73"/>
      <c r="E2478" s="73"/>
      <c r="F2478" s="73"/>
      <c r="G2478" s="73"/>
    </row>
    <row r="2479">
      <c r="A2479" s="73"/>
      <c r="B2479" s="73"/>
      <c r="C2479" s="73"/>
      <c r="D2479" s="73"/>
      <c r="E2479" s="73"/>
      <c r="F2479" s="73"/>
      <c r="G2479" s="73"/>
    </row>
    <row r="2480">
      <c r="A2480" s="73"/>
      <c r="B2480" s="73"/>
      <c r="C2480" s="73"/>
      <c r="D2480" s="73"/>
      <c r="E2480" s="73"/>
      <c r="F2480" s="73"/>
      <c r="G2480" s="73"/>
    </row>
    <row r="2481">
      <c r="A2481" s="73"/>
      <c r="B2481" s="73"/>
      <c r="C2481" s="73"/>
      <c r="D2481" s="73"/>
      <c r="E2481" s="73"/>
      <c r="F2481" s="73"/>
      <c r="G2481" s="73"/>
    </row>
    <row r="2482">
      <c r="A2482" s="73"/>
      <c r="B2482" s="73"/>
      <c r="C2482" s="73"/>
      <c r="D2482" s="73"/>
      <c r="E2482" s="73"/>
      <c r="F2482" s="73"/>
      <c r="G2482" s="73"/>
    </row>
    <row r="2483">
      <c r="A2483" s="73"/>
      <c r="B2483" s="73"/>
      <c r="C2483" s="73"/>
      <c r="D2483" s="73"/>
      <c r="E2483" s="73"/>
      <c r="F2483" s="73"/>
      <c r="G2483" s="73"/>
    </row>
    <row r="2484">
      <c r="A2484" s="73"/>
      <c r="B2484" s="73"/>
      <c r="C2484" s="73"/>
      <c r="D2484" s="73"/>
      <c r="E2484" s="73"/>
      <c r="F2484" s="73"/>
      <c r="G2484" s="73"/>
    </row>
    <row r="2485">
      <c r="A2485" s="73"/>
      <c r="B2485" s="73"/>
      <c r="C2485" s="73"/>
      <c r="D2485" s="73"/>
      <c r="E2485" s="73"/>
      <c r="F2485" s="73"/>
      <c r="G2485" s="73"/>
    </row>
    <row r="2486">
      <c r="A2486" s="73"/>
      <c r="B2486" s="73"/>
      <c r="C2486" s="73"/>
      <c r="D2486" s="73"/>
      <c r="E2486" s="73"/>
      <c r="F2486" s="73"/>
      <c r="G2486" s="73"/>
    </row>
    <row r="2487">
      <c r="A2487" s="73"/>
      <c r="B2487" s="73"/>
      <c r="C2487" s="73"/>
      <c r="D2487" s="73"/>
      <c r="E2487" s="73"/>
      <c r="F2487" s="73"/>
      <c r="G2487" s="73"/>
    </row>
    <row r="2488">
      <c r="A2488" s="73"/>
      <c r="B2488" s="73"/>
      <c r="C2488" s="73"/>
      <c r="D2488" s="73"/>
      <c r="E2488" s="73"/>
      <c r="F2488" s="73"/>
      <c r="G2488" s="73"/>
    </row>
    <row r="2489">
      <c r="A2489" s="73"/>
      <c r="B2489" s="73"/>
      <c r="C2489" s="73"/>
      <c r="D2489" s="73"/>
      <c r="E2489" s="73"/>
      <c r="F2489" s="73"/>
      <c r="G2489" s="73"/>
    </row>
    <row r="2490">
      <c r="A2490" s="73"/>
      <c r="B2490" s="73"/>
      <c r="C2490" s="73"/>
      <c r="D2490" s="73"/>
      <c r="E2490" s="73"/>
      <c r="F2490" s="73"/>
      <c r="G2490" s="73"/>
    </row>
    <row r="2491">
      <c r="A2491" s="73"/>
      <c r="B2491" s="73"/>
      <c r="C2491" s="73"/>
      <c r="D2491" s="73"/>
      <c r="E2491" s="73"/>
      <c r="F2491" s="73"/>
      <c r="G2491" s="73"/>
    </row>
    <row r="2492">
      <c r="A2492" s="73"/>
      <c r="B2492" s="73"/>
      <c r="C2492" s="73"/>
      <c r="D2492" s="73"/>
      <c r="E2492" s="73"/>
      <c r="F2492" s="73"/>
      <c r="G2492" s="73"/>
    </row>
    <row r="2493">
      <c r="A2493" s="73"/>
      <c r="B2493" s="73"/>
      <c r="C2493" s="73"/>
      <c r="D2493" s="73"/>
      <c r="E2493" s="73"/>
      <c r="F2493" s="73"/>
      <c r="G2493" s="73"/>
    </row>
    <row r="2494">
      <c r="A2494" s="73"/>
      <c r="B2494" s="73"/>
      <c r="C2494" s="73"/>
      <c r="D2494" s="73"/>
      <c r="E2494" s="73"/>
      <c r="F2494" s="73"/>
      <c r="G2494" s="73"/>
    </row>
    <row r="2495">
      <c r="A2495" s="73"/>
      <c r="B2495" s="73"/>
      <c r="C2495" s="73"/>
      <c r="D2495" s="73"/>
      <c r="E2495" s="73"/>
      <c r="F2495" s="73"/>
      <c r="G2495" s="73"/>
    </row>
    <row r="2496">
      <c r="A2496" s="73"/>
      <c r="B2496" s="73"/>
      <c r="C2496" s="73"/>
      <c r="D2496" s="73"/>
      <c r="E2496" s="73"/>
      <c r="F2496" s="73"/>
      <c r="G2496" s="73"/>
    </row>
    <row r="2497">
      <c r="A2497" s="73"/>
      <c r="B2497" s="73"/>
      <c r="C2497" s="73"/>
      <c r="D2497" s="73"/>
      <c r="E2497" s="73"/>
      <c r="F2497" s="73"/>
      <c r="G2497" s="73"/>
    </row>
    <row r="2498">
      <c r="A2498" s="73"/>
      <c r="B2498" s="73"/>
      <c r="C2498" s="73"/>
      <c r="D2498" s="73"/>
      <c r="E2498" s="73"/>
      <c r="F2498" s="73"/>
      <c r="G2498" s="73"/>
    </row>
    <row r="2499">
      <c r="A2499" s="73"/>
      <c r="B2499" s="73"/>
      <c r="C2499" s="73"/>
      <c r="D2499" s="73"/>
      <c r="E2499" s="73"/>
      <c r="F2499" s="73"/>
      <c r="G2499" s="73"/>
    </row>
    <row r="2500">
      <c r="A2500" s="73"/>
      <c r="B2500" s="73"/>
      <c r="C2500" s="73"/>
      <c r="D2500" s="73"/>
      <c r="E2500" s="73"/>
      <c r="F2500" s="73"/>
      <c r="G2500" s="73"/>
    </row>
    <row r="2501">
      <c r="A2501" s="73"/>
      <c r="B2501" s="73"/>
      <c r="C2501" s="73"/>
      <c r="D2501" s="73"/>
      <c r="E2501" s="73"/>
      <c r="F2501" s="73"/>
      <c r="G2501" s="73"/>
    </row>
    <row r="2502">
      <c r="A2502" s="73"/>
      <c r="B2502" s="73"/>
      <c r="C2502" s="73"/>
      <c r="D2502" s="73"/>
      <c r="E2502" s="73"/>
      <c r="F2502" s="73"/>
      <c r="G2502" s="73"/>
    </row>
    <row r="2503">
      <c r="A2503" s="73"/>
      <c r="B2503" s="73"/>
      <c r="C2503" s="73"/>
      <c r="D2503" s="73"/>
      <c r="E2503" s="73"/>
      <c r="F2503" s="73"/>
      <c r="G2503" s="73"/>
    </row>
    <row r="2504">
      <c r="A2504" s="73"/>
      <c r="B2504" s="73"/>
      <c r="C2504" s="73"/>
      <c r="D2504" s="73"/>
      <c r="E2504" s="73"/>
      <c r="F2504" s="73"/>
      <c r="G2504" s="73"/>
    </row>
    <row r="2505">
      <c r="A2505" s="73"/>
      <c r="B2505" s="73"/>
      <c r="C2505" s="73"/>
      <c r="D2505" s="73"/>
      <c r="E2505" s="73"/>
      <c r="F2505" s="73"/>
      <c r="G2505" s="73"/>
    </row>
    <row r="2506">
      <c r="A2506" s="73"/>
      <c r="B2506" s="73"/>
      <c r="C2506" s="73"/>
      <c r="D2506" s="73"/>
      <c r="E2506" s="73"/>
      <c r="F2506" s="73"/>
      <c r="G2506" s="73"/>
    </row>
    <row r="2507">
      <c r="A2507" s="73"/>
      <c r="B2507" s="73"/>
      <c r="C2507" s="73"/>
      <c r="D2507" s="73"/>
      <c r="E2507" s="73"/>
      <c r="F2507" s="73"/>
      <c r="G2507" s="73"/>
    </row>
    <row r="2508">
      <c r="A2508" s="73"/>
      <c r="B2508" s="73"/>
      <c r="C2508" s="73"/>
      <c r="D2508" s="73"/>
      <c r="E2508" s="73"/>
      <c r="F2508" s="73"/>
      <c r="G2508" s="73"/>
    </row>
    <row r="2509">
      <c r="A2509" s="73"/>
      <c r="B2509" s="73"/>
      <c r="C2509" s="73"/>
      <c r="D2509" s="73"/>
      <c r="E2509" s="73"/>
      <c r="F2509" s="73"/>
      <c r="G2509" s="73"/>
    </row>
    <row r="2510">
      <c r="A2510" s="73"/>
      <c r="B2510" s="73"/>
      <c r="C2510" s="73"/>
      <c r="D2510" s="73"/>
      <c r="E2510" s="73"/>
      <c r="F2510" s="73"/>
      <c r="G2510" s="73"/>
    </row>
    <row r="2511">
      <c r="A2511" s="73"/>
      <c r="B2511" s="73"/>
      <c r="C2511" s="73"/>
      <c r="D2511" s="73"/>
      <c r="E2511" s="73"/>
      <c r="F2511" s="73"/>
      <c r="G2511" s="73"/>
    </row>
    <row r="2512">
      <c r="A2512" s="73"/>
      <c r="B2512" s="73"/>
      <c r="C2512" s="73"/>
      <c r="D2512" s="73"/>
      <c r="E2512" s="73"/>
      <c r="F2512" s="73"/>
      <c r="G2512" s="73"/>
    </row>
    <row r="2513">
      <c r="A2513" s="73"/>
      <c r="B2513" s="73"/>
      <c r="C2513" s="73"/>
      <c r="D2513" s="73"/>
      <c r="E2513" s="73"/>
      <c r="F2513" s="73"/>
      <c r="G2513" s="73"/>
    </row>
    <row r="2514">
      <c r="A2514" s="73"/>
      <c r="B2514" s="73"/>
      <c r="C2514" s="73"/>
      <c r="D2514" s="73"/>
      <c r="E2514" s="73"/>
      <c r="F2514" s="73"/>
      <c r="G2514" s="73"/>
    </row>
    <row r="2515">
      <c r="A2515" s="73"/>
      <c r="B2515" s="73"/>
      <c r="C2515" s="73"/>
      <c r="D2515" s="73"/>
      <c r="E2515" s="73"/>
      <c r="F2515" s="73"/>
      <c r="G2515" s="73"/>
    </row>
    <row r="2516">
      <c r="A2516" s="73"/>
      <c r="B2516" s="73"/>
      <c r="C2516" s="73"/>
      <c r="D2516" s="73"/>
      <c r="E2516" s="73"/>
      <c r="F2516" s="73"/>
      <c r="G2516" s="73"/>
    </row>
    <row r="2517">
      <c r="A2517" s="73"/>
      <c r="B2517" s="73"/>
      <c r="C2517" s="73"/>
      <c r="D2517" s="73"/>
      <c r="E2517" s="73"/>
      <c r="F2517" s="73"/>
      <c r="G2517" s="73"/>
    </row>
    <row r="2518">
      <c r="A2518" s="73"/>
      <c r="B2518" s="73"/>
      <c r="C2518" s="73"/>
      <c r="D2518" s="73"/>
      <c r="E2518" s="73"/>
      <c r="F2518" s="73"/>
      <c r="G2518" s="73"/>
    </row>
    <row r="2519">
      <c r="A2519" s="73"/>
      <c r="B2519" s="73"/>
      <c r="C2519" s="73"/>
      <c r="D2519" s="73"/>
      <c r="E2519" s="73"/>
      <c r="F2519" s="73"/>
      <c r="G2519" s="73"/>
    </row>
    <row r="2520">
      <c r="A2520" s="73"/>
      <c r="B2520" s="73"/>
      <c r="C2520" s="73"/>
      <c r="D2520" s="73"/>
      <c r="E2520" s="73"/>
      <c r="F2520" s="73"/>
      <c r="G2520" s="73"/>
    </row>
    <row r="2521">
      <c r="A2521" s="73"/>
      <c r="B2521" s="73"/>
      <c r="C2521" s="73"/>
      <c r="D2521" s="73"/>
      <c r="E2521" s="73"/>
      <c r="F2521" s="73"/>
      <c r="G2521" s="73"/>
    </row>
    <row r="2522">
      <c r="A2522" s="73"/>
      <c r="B2522" s="73"/>
      <c r="C2522" s="73"/>
      <c r="D2522" s="73"/>
      <c r="E2522" s="73"/>
      <c r="F2522" s="73"/>
      <c r="G2522" s="73"/>
    </row>
    <row r="2523">
      <c r="A2523" s="73"/>
      <c r="B2523" s="73"/>
      <c r="C2523" s="73"/>
      <c r="D2523" s="73"/>
      <c r="E2523" s="73"/>
      <c r="F2523" s="73"/>
      <c r="G2523" s="73"/>
    </row>
    <row r="2524">
      <c r="A2524" s="73"/>
      <c r="B2524" s="73"/>
      <c r="C2524" s="73"/>
      <c r="D2524" s="73"/>
      <c r="E2524" s="73"/>
      <c r="F2524" s="73"/>
      <c r="G2524" s="73"/>
    </row>
    <row r="2525">
      <c r="A2525" s="73"/>
      <c r="B2525" s="73"/>
      <c r="C2525" s="73"/>
      <c r="D2525" s="73"/>
      <c r="E2525" s="73"/>
      <c r="F2525" s="73"/>
      <c r="G2525" s="73"/>
    </row>
    <row r="2526">
      <c r="A2526" s="73"/>
      <c r="B2526" s="73"/>
      <c r="C2526" s="73"/>
      <c r="D2526" s="73"/>
      <c r="E2526" s="73"/>
      <c r="F2526" s="73"/>
      <c r="G2526" s="73"/>
    </row>
    <row r="2527">
      <c r="A2527" s="73"/>
      <c r="B2527" s="73"/>
      <c r="C2527" s="73"/>
      <c r="D2527" s="73"/>
      <c r="E2527" s="73"/>
      <c r="F2527" s="73"/>
      <c r="G2527" s="73"/>
    </row>
    <row r="2528">
      <c r="A2528" s="73"/>
      <c r="B2528" s="73"/>
      <c r="C2528" s="73"/>
      <c r="D2528" s="73"/>
      <c r="E2528" s="73"/>
      <c r="F2528" s="73"/>
      <c r="G2528" s="73"/>
    </row>
    <row r="2529">
      <c r="A2529" s="73"/>
      <c r="B2529" s="73"/>
      <c r="C2529" s="73"/>
      <c r="D2529" s="73"/>
      <c r="E2529" s="73"/>
      <c r="F2529" s="73"/>
      <c r="G2529" s="73"/>
    </row>
    <row r="2530">
      <c r="A2530" s="73"/>
      <c r="B2530" s="73"/>
      <c r="C2530" s="73"/>
      <c r="D2530" s="73"/>
      <c r="E2530" s="73"/>
      <c r="F2530" s="73"/>
      <c r="G2530" s="73"/>
    </row>
    <row r="2531">
      <c r="A2531" s="73"/>
      <c r="B2531" s="73"/>
      <c r="C2531" s="73"/>
      <c r="D2531" s="73"/>
      <c r="E2531" s="73"/>
      <c r="F2531" s="73"/>
      <c r="G2531" s="73"/>
    </row>
    <row r="2532">
      <c r="A2532" s="73"/>
      <c r="B2532" s="73"/>
      <c r="C2532" s="73"/>
      <c r="D2532" s="73"/>
      <c r="E2532" s="73"/>
      <c r="F2532" s="73"/>
      <c r="G2532" s="73"/>
    </row>
    <row r="2533">
      <c r="A2533" s="73"/>
      <c r="B2533" s="73"/>
      <c r="C2533" s="73"/>
      <c r="D2533" s="73"/>
      <c r="E2533" s="73"/>
      <c r="F2533" s="73"/>
      <c r="G2533" s="73"/>
    </row>
    <row r="2534">
      <c r="A2534" s="73"/>
      <c r="B2534" s="73"/>
      <c r="C2534" s="73"/>
      <c r="D2534" s="73"/>
      <c r="E2534" s="73"/>
      <c r="F2534" s="73"/>
      <c r="G2534" s="73"/>
    </row>
    <row r="2535">
      <c r="A2535" s="73"/>
      <c r="B2535" s="73"/>
      <c r="C2535" s="73"/>
      <c r="D2535" s="73"/>
      <c r="E2535" s="73"/>
      <c r="F2535" s="73"/>
      <c r="G2535" s="73"/>
    </row>
    <row r="2536">
      <c r="A2536" s="73"/>
      <c r="B2536" s="73"/>
      <c r="C2536" s="73"/>
      <c r="D2536" s="73"/>
      <c r="E2536" s="73"/>
      <c r="F2536" s="73"/>
      <c r="G2536" s="73"/>
    </row>
    <row r="2537">
      <c r="A2537" s="73"/>
      <c r="B2537" s="73"/>
      <c r="C2537" s="73"/>
      <c r="D2537" s="73"/>
      <c r="E2537" s="73"/>
      <c r="F2537" s="73"/>
      <c r="G2537" s="73"/>
    </row>
    <row r="2538">
      <c r="A2538" s="73"/>
      <c r="B2538" s="73"/>
      <c r="C2538" s="73"/>
      <c r="D2538" s="73"/>
      <c r="E2538" s="73"/>
      <c r="F2538" s="73"/>
      <c r="G2538" s="73"/>
    </row>
    <row r="2539">
      <c r="A2539" s="73"/>
      <c r="B2539" s="73"/>
      <c r="C2539" s="73"/>
      <c r="D2539" s="73"/>
      <c r="E2539" s="73"/>
      <c r="F2539" s="73"/>
      <c r="G2539" s="73"/>
    </row>
    <row r="2540">
      <c r="A2540" s="73"/>
      <c r="B2540" s="73"/>
      <c r="C2540" s="73"/>
      <c r="D2540" s="73"/>
      <c r="E2540" s="73"/>
      <c r="F2540" s="73"/>
      <c r="G2540" s="73"/>
    </row>
    <row r="2541">
      <c r="A2541" s="73"/>
      <c r="B2541" s="73"/>
      <c r="C2541" s="73"/>
      <c r="D2541" s="73"/>
      <c r="E2541" s="73"/>
      <c r="F2541" s="73"/>
      <c r="G2541" s="73"/>
    </row>
    <row r="2542">
      <c r="A2542" s="73"/>
      <c r="B2542" s="73"/>
      <c r="C2542" s="73"/>
      <c r="D2542" s="73"/>
      <c r="E2542" s="73"/>
      <c r="F2542" s="73"/>
      <c r="G2542" s="73"/>
    </row>
    <row r="2543">
      <c r="A2543" s="73"/>
      <c r="B2543" s="73"/>
      <c r="C2543" s="73"/>
      <c r="D2543" s="73"/>
      <c r="E2543" s="73"/>
      <c r="F2543" s="73"/>
      <c r="G2543" s="73"/>
    </row>
    <row r="2544">
      <c r="A2544" s="73"/>
      <c r="B2544" s="73"/>
      <c r="C2544" s="73"/>
      <c r="D2544" s="73"/>
      <c r="E2544" s="73"/>
      <c r="F2544" s="73"/>
      <c r="G2544" s="73"/>
    </row>
    <row r="2545">
      <c r="A2545" s="73"/>
      <c r="B2545" s="73"/>
      <c r="C2545" s="73"/>
      <c r="D2545" s="73"/>
      <c r="E2545" s="73"/>
      <c r="F2545" s="73"/>
      <c r="G2545" s="73"/>
    </row>
    <row r="2546">
      <c r="A2546" s="73"/>
      <c r="B2546" s="73"/>
      <c r="C2546" s="73"/>
      <c r="D2546" s="73"/>
      <c r="E2546" s="73"/>
      <c r="F2546" s="73"/>
      <c r="G2546" s="73"/>
    </row>
    <row r="2547">
      <c r="A2547" s="73"/>
      <c r="B2547" s="73"/>
      <c r="C2547" s="73"/>
      <c r="D2547" s="73"/>
      <c r="E2547" s="73"/>
      <c r="F2547" s="73"/>
      <c r="G2547" s="73"/>
    </row>
    <row r="2548">
      <c r="A2548" s="73"/>
      <c r="B2548" s="73"/>
      <c r="C2548" s="73"/>
      <c r="D2548" s="73"/>
      <c r="E2548" s="73"/>
      <c r="F2548" s="73"/>
      <c r="G2548" s="73"/>
    </row>
    <row r="2549">
      <c r="A2549" s="73"/>
      <c r="B2549" s="73"/>
      <c r="C2549" s="73"/>
      <c r="D2549" s="73"/>
      <c r="E2549" s="73"/>
      <c r="F2549" s="73"/>
      <c r="G2549" s="73"/>
    </row>
    <row r="2550">
      <c r="A2550" s="73"/>
      <c r="B2550" s="73"/>
      <c r="C2550" s="73"/>
      <c r="D2550" s="73"/>
      <c r="E2550" s="73"/>
      <c r="F2550" s="73"/>
      <c r="G2550" s="73"/>
    </row>
    <row r="2551">
      <c r="A2551" s="73"/>
      <c r="B2551" s="73"/>
      <c r="C2551" s="73"/>
      <c r="D2551" s="73"/>
      <c r="E2551" s="73"/>
      <c r="F2551" s="73"/>
      <c r="G2551" s="73"/>
    </row>
    <row r="2552">
      <c r="A2552" s="73"/>
      <c r="B2552" s="73"/>
      <c r="C2552" s="73"/>
      <c r="D2552" s="73"/>
      <c r="E2552" s="73"/>
      <c r="F2552" s="73"/>
      <c r="G2552" s="73"/>
    </row>
    <row r="2553">
      <c r="A2553" s="73"/>
      <c r="B2553" s="73"/>
      <c r="C2553" s="73"/>
      <c r="D2553" s="73"/>
      <c r="E2553" s="73"/>
      <c r="F2553" s="73"/>
      <c r="G2553" s="73"/>
    </row>
    <row r="2554">
      <c r="A2554" s="73"/>
      <c r="B2554" s="73"/>
      <c r="C2554" s="73"/>
      <c r="D2554" s="73"/>
      <c r="E2554" s="73"/>
      <c r="F2554" s="73"/>
      <c r="G2554" s="73"/>
    </row>
    <row r="2555">
      <c r="A2555" s="73"/>
      <c r="B2555" s="73"/>
      <c r="C2555" s="73"/>
      <c r="D2555" s="73"/>
      <c r="E2555" s="73"/>
      <c r="F2555" s="73"/>
      <c r="G2555" s="73"/>
    </row>
    <row r="2556">
      <c r="A2556" s="73"/>
      <c r="B2556" s="73"/>
      <c r="C2556" s="73"/>
      <c r="D2556" s="73"/>
      <c r="E2556" s="73"/>
      <c r="F2556" s="73"/>
      <c r="G2556" s="73"/>
    </row>
    <row r="2557">
      <c r="A2557" s="73"/>
      <c r="B2557" s="73"/>
      <c r="C2557" s="73"/>
      <c r="D2557" s="73"/>
      <c r="E2557" s="73"/>
      <c r="F2557" s="73"/>
      <c r="G2557" s="73"/>
    </row>
    <row r="2558">
      <c r="A2558" s="73"/>
      <c r="B2558" s="73"/>
      <c r="C2558" s="73"/>
      <c r="D2558" s="73"/>
      <c r="E2558" s="73"/>
      <c r="F2558" s="73"/>
      <c r="G2558" s="73"/>
    </row>
    <row r="2559">
      <c r="A2559" s="73"/>
      <c r="B2559" s="73"/>
      <c r="C2559" s="73"/>
      <c r="D2559" s="73"/>
      <c r="E2559" s="73"/>
      <c r="F2559" s="73"/>
      <c r="G2559" s="73"/>
    </row>
    <row r="2560">
      <c r="A2560" s="73"/>
      <c r="B2560" s="73"/>
      <c r="C2560" s="73"/>
      <c r="D2560" s="73"/>
      <c r="E2560" s="73"/>
      <c r="F2560" s="73"/>
      <c r="G2560" s="73"/>
    </row>
    <row r="2561">
      <c r="A2561" s="73"/>
      <c r="B2561" s="73"/>
      <c r="C2561" s="73"/>
      <c r="D2561" s="73"/>
      <c r="E2561" s="73"/>
      <c r="F2561" s="73"/>
      <c r="G2561" s="73"/>
    </row>
    <row r="2562">
      <c r="A2562" s="73"/>
      <c r="B2562" s="73"/>
      <c r="C2562" s="73"/>
      <c r="D2562" s="73"/>
      <c r="E2562" s="73"/>
      <c r="F2562" s="73"/>
      <c r="G2562" s="73"/>
    </row>
    <row r="2563">
      <c r="A2563" s="73"/>
      <c r="B2563" s="73"/>
      <c r="C2563" s="73"/>
      <c r="D2563" s="73"/>
      <c r="E2563" s="73"/>
      <c r="F2563" s="73"/>
      <c r="G2563" s="73"/>
    </row>
    <row r="2564">
      <c r="A2564" s="73"/>
      <c r="B2564" s="73"/>
      <c r="C2564" s="73"/>
      <c r="D2564" s="73"/>
      <c r="E2564" s="73"/>
      <c r="F2564" s="73"/>
      <c r="G2564" s="73"/>
    </row>
    <row r="2565">
      <c r="A2565" s="73"/>
      <c r="B2565" s="73"/>
      <c r="C2565" s="73"/>
      <c r="D2565" s="73"/>
      <c r="E2565" s="73"/>
      <c r="F2565" s="73"/>
      <c r="G2565" s="73"/>
    </row>
    <row r="2566">
      <c r="A2566" s="73"/>
      <c r="B2566" s="73"/>
      <c r="C2566" s="73"/>
      <c r="D2566" s="73"/>
      <c r="E2566" s="73"/>
      <c r="F2566" s="73"/>
      <c r="G2566" s="73"/>
    </row>
    <row r="2567">
      <c r="A2567" s="73"/>
      <c r="B2567" s="73"/>
      <c r="C2567" s="73"/>
      <c r="D2567" s="73"/>
      <c r="E2567" s="73"/>
      <c r="F2567" s="73"/>
      <c r="G2567" s="73"/>
    </row>
    <row r="2568">
      <c r="A2568" s="73"/>
      <c r="B2568" s="73"/>
      <c r="C2568" s="73"/>
      <c r="D2568" s="73"/>
      <c r="E2568" s="73"/>
      <c r="F2568" s="73"/>
      <c r="G2568" s="73"/>
    </row>
    <row r="2569">
      <c r="A2569" s="73"/>
      <c r="B2569" s="73"/>
      <c r="C2569" s="73"/>
      <c r="D2569" s="73"/>
      <c r="E2569" s="73"/>
      <c r="F2569" s="73"/>
      <c r="G2569" s="73"/>
    </row>
    <row r="2570">
      <c r="A2570" s="73"/>
      <c r="B2570" s="73"/>
      <c r="C2570" s="73"/>
      <c r="D2570" s="73"/>
      <c r="E2570" s="73"/>
      <c r="F2570" s="73"/>
      <c r="G2570" s="73"/>
    </row>
    <row r="2571">
      <c r="A2571" s="73"/>
      <c r="B2571" s="73"/>
      <c r="C2571" s="73"/>
      <c r="D2571" s="73"/>
      <c r="E2571" s="73"/>
      <c r="F2571" s="73"/>
      <c r="G2571" s="73"/>
    </row>
    <row r="2572">
      <c r="A2572" s="73"/>
      <c r="B2572" s="73"/>
      <c r="C2572" s="73"/>
      <c r="D2572" s="73"/>
      <c r="E2572" s="73"/>
      <c r="F2572" s="73"/>
      <c r="G2572" s="73"/>
    </row>
    <row r="2573">
      <c r="A2573" s="73"/>
      <c r="B2573" s="73"/>
      <c r="C2573" s="73"/>
      <c r="D2573" s="73"/>
      <c r="E2573" s="73"/>
      <c r="F2573" s="73"/>
      <c r="G2573" s="73"/>
    </row>
    <row r="2574">
      <c r="A2574" s="73"/>
      <c r="B2574" s="73"/>
      <c r="C2574" s="73"/>
      <c r="D2574" s="73"/>
      <c r="E2574" s="73"/>
      <c r="F2574" s="73"/>
      <c r="G2574" s="73"/>
    </row>
    <row r="2575">
      <c r="A2575" s="73"/>
      <c r="B2575" s="73"/>
      <c r="C2575" s="73"/>
      <c r="D2575" s="73"/>
      <c r="E2575" s="73"/>
      <c r="F2575" s="73"/>
      <c r="G2575" s="73"/>
    </row>
    <row r="2576">
      <c r="A2576" s="73"/>
      <c r="B2576" s="73"/>
      <c r="C2576" s="73"/>
      <c r="D2576" s="73"/>
      <c r="E2576" s="73"/>
      <c r="F2576" s="73"/>
      <c r="G2576" s="73"/>
    </row>
    <row r="2577">
      <c r="A2577" s="73"/>
      <c r="B2577" s="73"/>
      <c r="C2577" s="73"/>
      <c r="D2577" s="73"/>
      <c r="E2577" s="73"/>
      <c r="F2577" s="73"/>
      <c r="G2577" s="73"/>
    </row>
    <row r="2578">
      <c r="A2578" s="73"/>
      <c r="B2578" s="73"/>
      <c r="C2578" s="73"/>
      <c r="D2578" s="73"/>
      <c r="E2578" s="73"/>
      <c r="F2578" s="73"/>
      <c r="G2578" s="73"/>
    </row>
    <row r="2579">
      <c r="A2579" s="73"/>
      <c r="B2579" s="73"/>
      <c r="C2579" s="73"/>
      <c r="D2579" s="73"/>
      <c r="E2579" s="73"/>
      <c r="F2579" s="73"/>
      <c r="G2579" s="73"/>
    </row>
    <row r="2580">
      <c r="A2580" s="73"/>
      <c r="B2580" s="73"/>
      <c r="C2580" s="73"/>
      <c r="D2580" s="73"/>
      <c r="E2580" s="73"/>
      <c r="F2580" s="73"/>
      <c r="G2580" s="73"/>
    </row>
    <row r="2581">
      <c r="A2581" s="73"/>
      <c r="B2581" s="73"/>
      <c r="C2581" s="73"/>
      <c r="D2581" s="73"/>
      <c r="E2581" s="73"/>
      <c r="F2581" s="73"/>
      <c r="G2581" s="73"/>
    </row>
    <row r="2582">
      <c r="A2582" s="73"/>
      <c r="B2582" s="73"/>
      <c r="C2582" s="73"/>
      <c r="D2582" s="73"/>
      <c r="E2582" s="73"/>
      <c r="F2582" s="73"/>
      <c r="G2582" s="73"/>
    </row>
    <row r="2583">
      <c r="A2583" s="73"/>
      <c r="B2583" s="73"/>
      <c r="C2583" s="73"/>
      <c r="D2583" s="73"/>
      <c r="E2583" s="73"/>
      <c r="F2583" s="73"/>
      <c r="G2583" s="73"/>
    </row>
    <row r="2584">
      <c r="A2584" s="73"/>
      <c r="B2584" s="73"/>
      <c r="C2584" s="73"/>
      <c r="D2584" s="73"/>
      <c r="E2584" s="73"/>
      <c r="F2584" s="73"/>
      <c r="G2584" s="73"/>
    </row>
    <row r="2585">
      <c r="A2585" s="73"/>
      <c r="B2585" s="73"/>
      <c r="C2585" s="73"/>
      <c r="D2585" s="73"/>
      <c r="E2585" s="73"/>
      <c r="F2585" s="73"/>
      <c r="G2585" s="73"/>
    </row>
    <row r="2586">
      <c r="A2586" s="73"/>
      <c r="B2586" s="73"/>
      <c r="C2586" s="73"/>
      <c r="D2586" s="73"/>
      <c r="E2586" s="73"/>
      <c r="F2586" s="73"/>
      <c r="G2586" s="73"/>
    </row>
    <row r="2587">
      <c r="A2587" s="73"/>
      <c r="B2587" s="73"/>
      <c r="C2587" s="73"/>
      <c r="D2587" s="73"/>
      <c r="E2587" s="73"/>
      <c r="F2587" s="73"/>
      <c r="G2587" s="73"/>
    </row>
    <row r="2588">
      <c r="A2588" s="73"/>
      <c r="B2588" s="73"/>
      <c r="C2588" s="73"/>
      <c r="D2588" s="73"/>
      <c r="E2588" s="73"/>
      <c r="F2588" s="73"/>
      <c r="G2588" s="73"/>
    </row>
    <row r="2589">
      <c r="A2589" s="73"/>
      <c r="B2589" s="73"/>
      <c r="C2589" s="73"/>
      <c r="D2589" s="73"/>
      <c r="E2589" s="73"/>
      <c r="F2589" s="73"/>
      <c r="G2589" s="73"/>
    </row>
    <row r="2590">
      <c r="A2590" s="73"/>
      <c r="B2590" s="73"/>
      <c r="C2590" s="73"/>
      <c r="D2590" s="73"/>
      <c r="E2590" s="73"/>
      <c r="F2590" s="73"/>
      <c r="G2590" s="73"/>
    </row>
    <row r="2591">
      <c r="A2591" s="73"/>
      <c r="B2591" s="73"/>
      <c r="C2591" s="73"/>
      <c r="D2591" s="73"/>
      <c r="E2591" s="73"/>
      <c r="F2591" s="73"/>
      <c r="G2591" s="73"/>
    </row>
    <row r="2592">
      <c r="A2592" s="73"/>
      <c r="B2592" s="73"/>
      <c r="C2592" s="73"/>
      <c r="D2592" s="73"/>
      <c r="E2592" s="73"/>
      <c r="F2592" s="73"/>
      <c r="G2592" s="73"/>
    </row>
    <row r="2593">
      <c r="A2593" s="73"/>
      <c r="B2593" s="73"/>
      <c r="C2593" s="73"/>
      <c r="D2593" s="73"/>
      <c r="E2593" s="73"/>
      <c r="F2593" s="73"/>
      <c r="G2593" s="73"/>
    </row>
    <row r="2594">
      <c r="A2594" s="73"/>
      <c r="B2594" s="73"/>
      <c r="C2594" s="73"/>
      <c r="D2594" s="73"/>
      <c r="E2594" s="73"/>
      <c r="F2594" s="73"/>
      <c r="G2594" s="73"/>
    </row>
    <row r="2595">
      <c r="A2595" s="73"/>
      <c r="B2595" s="73"/>
      <c r="C2595" s="73"/>
      <c r="D2595" s="73"/>
      <c r="E2595" s="73"/>
      <c r="F2595" s="73"/>
      <c r="G2595" s="73"/>
    </row>
    <row r="2596">
      <c r="A2596" s="73"/>
      <c r="B2596" s="73"/>
      <c r="C2596" s="73"/>
      <c r="D2596" s="73"/>
      <c r="E2596" s="73"/>
      <c r="F2596" s="73"/>
      <c r="G2596" s="73"/>
    </row>
    <row r="2597">
      <c r="A2597" s="73"/>
      <c r="B2597" s="73"/>
      <c r="C2597" s="73"/>
      <c r="D2597" s="73"/>
      <c r="E2597" s="73"/>
      <c r="F2597" s="73"/>
      <c r="G2597" s="73"/>
    </row>
    <row r="2598">
      <c r="A2598" s="73"/>
      <c r="B2598" s="73"/>
      <c r="C2598" s="73"/>
      <c r="D2598" s="73"/>
      <c r="E2598" s="73"/>
      <c r="F2598" s="73"/>
      <c r="G2598" s="73"/>
    </row>
    <row r="2599">
      <c r="A2599" s="73"/>
      <c r="B2599" s="73"/>
      <c r="C2599" s="73"/>
      <c r="D2599" s="73"/>
      <c r="E2599" s="73"/>
      <c r="F2599" s="73"/>
      <c r="G2599" s="73"/>
    </row>
    <row r="2600">
      <c r="A2600" s="73"/>
      <c r="B2600" s="73"/>
      <c r="C2600" s="73"/>
      <c r="D2600" s="73"/>
      <c r="E2600" s="73"/>
      <c r="F2600" s="73"/>
      <c r="G2600" s="73"/>
    </row>
    <row r="2601">
      <c r="A2601" s="73"/>
      <c r="B2601" s="73"/>
      <c r="C2601" s="73"/>
      <c r="D2601" s="73"/>
      <c r="E2601" s="73"/>
      <c r="F2601" s="73"/>
      <c r="G2601" s="73"/>
    </row>
    <row r="2602">
      <c r="A2602" s="73"/>
      <c r="B2602" s="73"/>
      <c r="C2602" s="73"/>
      <c r="D2602" s="73"/>
      <c r="E2602" s="73"/>
      <c r="F2602" s="73"/>
      <c r="G2602" s="73"/>
    </row>
    <row r="2603">
      <c r="A2603" s="73"/>
      <c r="B2603" s="73"/>
      <c r="C2603" s="73"/>
      <c r="D2603" s="73"/>
      <c r="E2603" s="73"/>
      <c r="F2603" s="73"/>
      <c r="G2603" s="73"/>
    </row>
    <row r="2604">
      <c r="A2604" s="73"/>
      <c r="B2604" s="73"/>
      <c r="C2604" s="73"/>
      <c r="D2604" s="73"/>
      <c r="E2604" s="73"/>
      <c r="F2604" s="73"/>
      <c r="G2604" s="73"/>
    </row>
    <row r="2605">
      <c r="A2605" s="73"/>
      <c r="B2605" s="73"/>
      <c r="C2605" s="73"/>
      <c r="D2605" s="73"/>
      <c r="E2605" s="73"/>
      <c r="F2605" s="73"/>
      <c r="G2605" s="73"/>
    </row>
    <row r="2606">
      <c r="A2606" s="73"/>
      <c r="B2606" s="73"/>
      <c r="C2606" s="73"/>
      <c r="D2606" s="73"/>
      <c r="E2606" s="73"/>
      <c r="F2606" s="73"/>
      <c r="G2606" s="73"/>
    </row>
    <row r="2607">
      <c r="A2607" s="73"/>
      <c r="B2607" s="73"/>
      <c r="C2607" s="73"/>
      <c r="D2607" s="73"/>
      <c r="E2607" s="73"/>
      <c r="F2607" s="73"/>
      <c r="G2607" s="73"/>
    </row>
    <row r="2608">
      <c r="A2608" s="73"/>
      <c r="B2608" s="73"/>
      <c r="C2608" s="73"/>
      <c r="D2608" s="73"/>
      <c r="E2608" s="73"/>
      <c r="F2608" s="73"/>
      <c r="G2608" s="73"/>
    </row>
    <row r="2609">
      <c r="A2609" s="73"/>
      <c r="B2609" s="73"/>
      <c r="C2609" s="73"/>
      <c r="D2609" s="73"/>
      <c r="E2609" s="73"/>
      <c r="F2609" s="73"/>
      <c r="G2609" s="73"/>
    </row>
    <row r="2610">
      <c r="A2610" s="73"/>
      <c r="B2610" s="73"/>
      <c r="C2610" s="73"/>
      <c r="D2610" s="73"/>
      <c r="E2610" s="73"/>
      <c r="F2610" s="73"/>
      <c r="G2610" s="73"/>
    </row>
    <row r="2611">
      <c r="A2611" s="73"/>
      <c r="B2611" s="73"/>
      <c r="C2611" s="73"/>
      <c r="D2611" s="73"/>
      <c r="E2611" s="73"/>
      <c r="F2611" s="73"/>
      <c r="G2611" s="73"/>
    </row>
    <row r="2612">
      <c r="A2612" s="73"/>
      <c r="B2612" s="73"/>
      <c r="C2612" s="73"/>
      <c r="D2612" s="73"/>
      <c r="E2612" s="73"/>
      <c r="F2612" s="73"/>
      <c r="G2612" s="73"/>
    </row>
    <row r="2613">
      <c r="A2613" s="73"/>
      <c r="B2613" s="73"/>
      <c r="C2613" s="73"/>
      <c r="D2613" s="73"/>
      <c r="E2613" s="73"/>
      <c r="F2613" s="73"/>
      <c r="G2613" s="73"/>
    </row>
    <row r="2614">
      <c r="A2614" s="73"/>
      <c r="B2614" s="73"/>
      <c r="C2614" s="73"/>
      <c r="D2614" s="73"/>
      <c r="E2614" s="73"/>
      <c r="F2614" s="73"/>
      <c r="G2614" s="73"/>
    </row>
    <row r="2615">
      <c r="A2615" s="73"/>
      <c r="B2615" s="73"/>
      <c r="C2615" s="73"/>
      <c r="D2615" s="73"/>
      <c r="E2615" s="73"/>
      <c r="F2615" s="73"/>
      <c r="G2615" s="73"/>
    </row>
    <row r="2616">
      <c r="A2616" s="73"/>
      <c r="B2616" s="73"/>
      <c r="C2616" s="73"/>
      <c r="D2616" s="73"/>
      <c r="E2616" s="73"/>
      <c r="F2616" s="73"/>
      <c r="G2616" s="73"/>
    </row>
    <row r="2617">
      <c r="A2617" s="73"/>
      <c r="B2617" s="73"/>
      <c r="C2617" s="73"/>
      <c r="D2617" s="73"/>
      <c r="E2617" s="73"/>
      <c r="F2617" s="73"/>
      <c r="G2617" s="73"/>
    </row>
    <row r="2618">
      <c r="A2618" s="73"/>
      <c r="B2618" s="73"/>
      <c r="C2618" s="73"/>
      <c r="D2618" s="73"/>
      <c r="E2618" s="73"/>
      <c r="F2618" s="73"/>
      <c r="G2618" s="73"/>
    </row>
    <row r="2619">
      <c r="A2619" s="73"/>
      <c r="B2619" s="73"/>
      <c r="C2619" s="73"/>
      <c r="D2619" s="73"/>
      <c r="E2619" s="73"/>
      <c r="F2619" s="73"/>
      <c r="G2619" s="73"/>
    </row>
    <row r="2620">
      <c r="A2620" s="73"/>
      <c r="B2620" s="73"/>
      <c r="C2620" s="73"/>
      <c r="D2620" s="73"/>
      <c r="E2620" s="73"/>
      <c r="F2620" s="73"/>
      <c r="G2620" s="73"/>
    </row>
    <row r="2621">
      <c r="A2621" s="73"/>
      <c r="B2621" s="73"/>
      <c r="C2621" s="73"/>
      <c r="D2621" s="73"/>
      <c r="E2621" s="73"/>
      <c r="F2621" s="73"/>
      <c r="G2621" s="73"/>
    </row>
    <row r="2622">
      <c r="A2622" s="73"/>
      <c r="B2622" s="73"/>
      <c r="C2622" s="73"/>
      <c r="D2622" s="73"/>
      <c r="E2622" s="73"/>
      <c r="F2622" s="73"/>
      <c r="G2622" s="73"/>
    </row>
    <row r="2623">
      <c r="A2623" s="73"/>
      <c r="B2623" s="73"/>
      <c r="C2623" s="73"/>
      <c r="D2623" s="73"/>
      <c r="E2623" s="73"/>
      <c r="F2623" s="73"/>
      <c r="G2623" s="73"/>
    </row>
    <row r="2624">
      <c r="A2624" s="73"/>
      <c r="B2624" s="73"/>
      <c r="C2624" s="73"/>
      <c r="D2624" s="73"/>
      <c r="E2624" s="73"/>
      <c r="F2624" s="73"/>
      <c r="G2624" s="73"/>
    </row>
    <row r="2625">
      <c r="A2625" s="73"/>
      <c r="B2625" s="73"/>
      <c r="C2625" s="73"/>
      <c r="D2625" s="73"/>
      <c r="E2625" s="73"/>
      <c r="F2625" s="73"/>
      <c r="G2625" s="73"/>
    </row>
    <row r="2626">
      <c r="A2626" s="73"/>
      <c r="B2626" s="73"/>
      <c r="C2626" s="73"/>
      <c r="D2626" s="73"/>
      <c r="E2626" s="73"/>
      <c r="F2626" s="73"/>
      <c r="G2626" s="73"/>
    </row>
    <row r="2627">
      <c r="A2627" s="73"/>
      <c r="B2627" s="73"/>
      <c r="C2627" s="73"/>
      <c r="D2627" s="73"/>
      <c r="E2627" s="73"/>
      <c r="F2627" s="73"/>
      <c r="G2627" s="73"/>
    </row>
    <row r="2628">
      <c r="A2628" s="73"/>
      <c r="B2628" s="73"/>
      <c r="C2628" s="73"/>
      <c r="D2628" s="73"/>
      <c r="E2628" s="73"/>
      <c r="F2628" s="73"/>
      <c r="G2628" s="73"/>
    </row>
    <row r="2629">
      <c r="A2629" s="73"/>
      <c r="B2629" s="73"/>
      <c r="C2629" s="73"/>
      <c r="D2629" s="73"/>
      <c r="E2629" s="73"/>
      <c r="F2629" s="73"/>
      <c r="G2629" s="73"/>
    </row>
    <row r="2630">
      <c r="A2630" s="73"/>
      <c r="B2630" s="73"/>
      <c r="C2630" s="73"/>
      <c r="D2630" s="73"/>
      <c r="E2630" s="73"/>
      <c r="F2630" s="73"/>
      <c r="G2630" s="73"/>
    </row>
    <row r="2631">
      <c r="A2631" s="73"/>
      <c r="B2631" s="73"/>
      <c r="C2631" s="73"/>
      <c r="D2631" s="73"/>
      <c r="E2631" s="73"/>
      <c r="F2631" s="73"/>
      <c r="G2631" s="73"/>
    </row>
    <row r="2632">
      <c r="A2632" s="73"/>
      <c r="B2632" s="73"/>
      <c r="C2632" s="73"/>
      <c r="D2632" s="73"/>
      <c r="E2632" s="73"/>
      <c r="F2632" s="73"/>
      <c r="G2632" s="73"/>
    </row>
    <row r="2633">
      <c r="A2633" s="73"/>
      <c r="B2633" s="73"/>
      <c r="C2633" s="73"/>
      <c r="D2633" s="73"/>
      <c r="E2633" s="73"/>
      <c r="F2633" s="73"/>
      <c r="G2633" s="73"/>
    </row>
    <row r="2634">
      <c r="A2634" s="73"/>
      <c r="B2634" s="73"/>
      <c r="C2634" s="73"/>
      <c r="D2634" s="73"/>
      <c r="E2634" s="73"/>
      <c r="F2634" s="73"/>
      <c r="G2634" s="73"/>
    </row>
    <row r="2635">
      <c r="A2635" s="73"/>
      <c r="B2635" s="73"/>
      <c r="C2635" s="73"/>
      <c r="D2635" s="73"/>
      <c r="E2635" s="73"/>
      <c r="F2635" s="73"/>
      <c r="G2635" s="73"/>
    </row>
    <row r="2636">
      <c r="A2636" s="73"/>
      <c r="B2636" s="73"/>
      <c r="C2636" s="73"/>
      <c r="D2636" s="73"/>
      <c r="E2636" s="73"/>
      <c r="F2636" s="73"/>
      <c r="G2636" s="73"/>
    </row>
    <row r="2637">
      <c r="A2637" s="73"/>
      <c r="B2637" s="73"/>
      <c r="C2637" s="73"/>
      <c r="D2637" s="73"/>
      <c r="E2637" s="73"/>
      <c r="F2637" s="73"/>
      <c r="G2637" s="73"/>
    </row>
    <row r="2638">
      <c r="A2638" s="73"/>
      <c r="B2638" s="73"/>
      <c r="C2638" s="73"/>
      <c r="D2638" s="73"/>
      <c r="E2638" s="73"/>
      <c r="F2638" s="73"/>
      <c r="G2638" s="73"/>
    </row>
    <row r="2639">
      <c r="A2639" s="73"/>
      <c r="B2639" s="73"/>
      <c r="C2639" s="73"/>
      <c r="D2639" s="73"/>
      <c r="E2639" s="73"/>
      <c r="F2639" s="73"/>
      <c r="G2639" s="73"/>
    </row>
    <row r="2640">
      <c r="A2640" s="73"/>
      <c r="B2640" s="73"/>
      <c r="C2640" s="73"/>
      <c r="D2640" s="73"/>
      <c r="E2640" s="73"/>
      <c r="F2640" s="73"/>
      <c r="G2640" s="73"/>
    </row>
    <row r="2641">
      <c r="A2641" s="73"/>
      <c r="B2641" s="73"/>
      <c r="C2641" s="73"/>
      <c r="D2641" s="73"/>
      <c r="E2641" s="73"/>
      <c r="F2641" s="73"/>
      <c r="G2641" s="73"/>
    </row>
    <row r="2642">
      <c r="A2642" s="73"/>
      <c r="B2642" s="73"/>
      <c r="C2642" s="73"/>
      <c r="D2642" s="73"/>
      <c r="E2642" s="73"/>
      <c r="F2642" s="73"/>
      <c r="G2642" s="73"/>
    </row>
    <row r="2643">
      <c r="A2643" s="73"/>
      <c r="B2643" s="73"/>
      <c r="C2643" s="73"/>
      <c r="D2643" s="73"/>
      <c r="E2643" s="73"/>
      <c r="F2643" s="73"/>
      <c r="G2643" s="73"/>
    </row>
    <row r="2644">
      <c r="A2644" s="73"/>
      <c r="B2644" s="73"/>
      <c r="C2644" s="73"/>
      <c r="D2644" s="73"/>
      <c r="E2644" s="73"/>
      <c r="F2644" s="73"/>
      <c r="G2644" s="73"/>
    </row>
    <row r="2645">
      <c r="A2645" s="73"/>
      <c r="B2645" s="73"/>
      <c r="C2645" s="73"/>
      <c r="D2645" s="73"/>
      <c r="E2645" s="73"/>
      <c r="F2645" s="73"/>
      <c r="G2645" s="73"/>
    </row>
    <row r="2646">
      <c r="A2646" s="73"/>
      <c r="B2646" s="73"/>
      <c r="C2646" s="73"/>
      <c r="D2646" s="73"/>
      <c r="E2646" s="73"/>
      <c r="F2646" s="73"/>
      <c r="G2646" s="73"/>
    </row>
    <row r="2647">
      <c r="A2647" s="73"/>
      <c r="B2647" s="73"/>
      <c r="C2647" s="73"/>
      <c r="D2647" s="73"/>
      <c r="E2647" s="73"/>
      <c r="F2647" s="73"/>
      <c r="G2647" s="73"/>
    </row>
    <row r="2648">
      <c r="A2648" s="73"/>
      <c r="B2648" s="73"/>
      <c r="C2648" s="73"/>
      <c r="D2648" s="73"/>
      <c r="E2648" s="73"/>
      <c r="F2648" s="73"/>
      <c r="G2648" s="73"/>
    </row>
    <row r="2649">
      <c r="A2649" s="73"/>
      <c r="B2649" s="73"/>
      <c r="C2649" s="73"/>
      <c r="D2649" s="73"/>
      <c r="E2649" s="73"/>
      <c r="F2649" s="73"/>
      <c r="G2649" s="73"/>
    </row>
    <row r="2650">
      <c r="A2650" s="73"/>
      <c r="B2650" s="73"/>
      <c r="C2650" s="73"/>
      <c r="D2650" s="73"/>
      <c r="E2650" s="73"/>
      <c r="F2650" s="73"/>
      <c r="G2650" s="73"/>
    </row>
    <row r="2651">
      <c r="A2651" s="73"/>
      <c r="B2651" s="73"/>
      <c r="C2651" s="73"/>
      <c r="D2651" s="73"/>
      <c r="E2651" s="73"/>
      <c r="F2651" s="73"/>
      <c r="G2651" s="73"/>
    </row>
    <row r="2652">
      <c r="A2652" s="73"/>
      <c r="B2652" s="73"/>
      <c r="C2652" s="73"/>
      <c r="D2652" s="73"/>
      <c r="E2652" s="73"/>
      <c r="F2652" s="73"/>
      <c r="G2652" s="73"/>
    </row>
    <row r="2653">
      <c r="A2653" s="73"/>
      <c r="B2653" s="73"/>
      <c r="C2653" s="73"/>
      <c r="D2653" s="73"/>
      <c r="E2653" s="73"/>
      <c r="F2653" s="73"/>
      <c r="G2653" s="73"/>
    </row>
    <row r="2654">
      <c r="A2654" s="73"/>
      <c r="B2654" s="73"/>
      <c r="C2654" s="73"/>
      <c r="D2654" s="73"/>
      <c r="E2654" s="73"/>
      <c r="F2654" s="73"/>
      <c r="G2654" s="73"/>
    </row>
    <row r="2655">
      <c r="A2655" s="73"/>
      <c r="B2655" s="73"/>
      <c r="C2655" s="73"/>
      <c r="D2655" s="73"/>
      <c r="E2655" s="73"/>
      <c r="F2655" s="73"/>
      <c r="G2655" s="73"/>
    </row>
    <row r="2656">
      <c r="A2656" s="73"/>
      <c r="B2656" s="73"/>
      <c r="C2656" s="73"/>
      <c r="D2656" s="73"/>
      <c r="E2656" s="73"/>
      <c r="F2656" s="73"/>
      <c r="G2656" s="73"/>
    </row>
    <row r="2657">
      <c r="A2657" s="73"/>
      <c r="B2657" s="73"/>
      <c r="C2657" s="73"/>
      <c r="D2657" s="73"/>
      <c r="E2657" s="73"/>
      <c r="F2657" s="73"/>
      <c r="G2657" s="73"/>
    </row>
    <row r="2658">
      <c r="A2658" s="73"/>
      <c r="B2658" s="73"/>
      <c r="C2658" s="73"/>
      <c r="D2658" s="73"/>
      <c r="E2658" s="73"/>
      <c r="F2658" s="73"/>
      <c r="G2658" s="73"/>
    </row>
    <row r="2659">
      <c r="A2659" s="73"/>
      <c r="B2659" s="73"/>
      <c r="C2659" s="73"/>
      <c r="D2659" s="73"/>
      <c r="E2659" s="73"/>
      <c r="F2659" s="73"/>
      <c r="G2659" s="73"/>
    </row>
    <row r="2660">
      <c r="A2660" s="73"/>
      <c r="B2660" s="73"/>
      <c r="C2660" s="73"/>
      <c r="D2660" s="73"/>
      <c r="E2660" s="73"/>
      <c r="F2660" s="73"/>
      <c r="G2660" s="73"/>
    </row>
    <row r="2661">
      <c r="A2661" s="73"/>
      <c r="B2661" s="73"/>
      <c r="C2661" s="73"/>
      <c r="D2661" s="73"/>
      <c r="E2661" s="73"/>
      <c r="F2661" s="73"/>
      <c r="G2661" s="73"/>
    </row>
    <row r="2662">
      <c r="A2662" s="73"/>
      <c r="B2662" s="73"/>
      <c r="C2662" s="73"/>
      <c r="D2662" s="73"/>
      <c r="E2662" s="73"/>
      <c r="F2662" s="73"/>
      <c r="G2662" s="73"/>
    </row>
    <row r="2663">
      <c r="A2663" s="73"/>
      <c r="B2663" s="73"/>
      <c r="C2663" s="73"/>
      <c r="D2663" s="73"/>
      <c r="E2663" s="73"/>
      <c r="F2663" s="73"/>
      <c r="G2663" s="73"/>
    </row>
    <row r="2664">
      <c r="A2664" s="73"/>
      <c r="B2664" s="73"/>
      <c r="C2664" s="73"/>
      <c r="D2664" s="73"/>
      <c r="E2664" s="73"/>
      <c r="F2664" s="73"/>
      <c r="G2664" s="73"/>
    </row>
    <row r="2665">
      <c r="A2665" s="73"/>
      <c r="B2665" s="73"/>
      <c r="C2665" s="73"/>
      <c r="D2665" s="73"/>
      <c r="E2665" s="73"/>
      <c r="F2665" s="73"/>
      <c r="G2665" s="73"/>
    </row>
    <row r="2666">
      <c r="A2666" s="73"/>
      <c r="B2666" s="73"/>
      <c r="C2666" s="73"/>
      <c r="D2666" s="73"/>
      <c r="E2666" s="73"/>
      <c r="F2666" s="73"/>
      <c r="G2666" s="73"/>
    </row>
    <row r="2667">
      <c r="A2667" s="73"/>
      <c r="B2667" s="73"/>
      <c r="C2667" s="73"/>
      <c r="D2667" s="73"/>
      <c r="E2667" s="73"/>
      <c r="F2667" s="73"/>
      <c r="G2667" s="73"/>
    </row>
    <row r="2668">
      <c r="A2668" s="73"/>
      <c r="B2668" s="73"/>
      <c r="C2668" s="73"/>
      <c r="D2668" s="73"/>
      <c r="E2668" s="73"/>
      <c r="F2668" s="73"/>
      <c r="G2668" s="73"/>
    </row>
    <row r="2669">
      <c r="A2669" s="73"/>
      <c r="B2669" s="73"/>
      <c r="C2669" s="73"/>
      <c r="D2669" s="73"/>
      <c r="E2669" s="73"/>
      <c r="F2669" s="73"/>
      <c r="G2669" s="73"/>
    </row>
    <row r="2670">
      <c r="A2670" s="73"/>
      <c r="B2670" s="73"/>
      <c r="C2670" s="73"/>
      <c r="D2670" s="73"/>
      <c r="E2670" s="73"/>
      <c r="F2670" s="73"/>
      <c r="G2670" s="73"/>
    </row>
    <row r="2671">
      <c r="A2671" s="73"/>
      <c r="B2671" s="73"/>
      <c r="C2671" s="73"/>
      <c r="D2671" s="73"/>
      <c r="E2671" s="73"/>
      <c r="F2671" s="73"/>
      <c r="G2671" s="73"/>
    </row>
    <row r="2672">
      <c r="A2672" s="73"/>
      <c r="B2672" s="73"/>
      <c r="C2672" s="73"/>
      <c r="D2672" s="73"/>
      <c r="E2672" s="73"/>
      <c r="F2672" s="73"/>
      <c r="G2672" s="73"/>
    </row>
    <row r="2673">
      <c r="A2673" s="73"/>
      <c r="B2673" s="73"/>
      <c r="C2673" s="73"/>
      <c r="D2673" s="73"/>
      <c r="E2673" s="73"/>
      <c r="F2673" s="73"/>
      <c r="G2673" s="73"/>
    </row>
    <row r="2674">
      <c r="A2674" s="73"/>
      <c r="B2674" s="73"/>
      <c r="C2674" s="73"/>
      <c r="D2674" s="73"/>
      <c r="E2674" s="73"/>
      <c r="F2674" s="73"/>
      <c r="G2674" s="73"/>
    </row>
    <row r="2675">
      <c r="A2675" s="73"/>
      <c r="B2675" s="73"/>
      <c r="C2675" s="73"/>
      <c r="D2675" s="73"/>
      <c r="E2675" s="73"/>
      <c r="F2675" s="73"/>
      <c r="G2675" s="73"/>
    </row>
    <row r="2676">
      <c r="A2676" s="73"/>
      <c r="B2676" s="73"/>
      <c r="C2676" s="73"/>
      <c r="D2676" s="73"/>
      <c r="E2676" s="73"/>
      <c r="F2676" s="73"/>
      <c r="G2676" s="73"/>
    </row>
    <row r="2677">
      <c r="A2677" s="73"/>
      <c r="B2677" s="73"/>
      <c r="C2677" s="73"/>
      <c r="D2677" s="73"/>
      <c r="E2677" s="73"/>
      <c r="F2677" s="73"/>
      <c r="G2677" s="73"/>
    </row>
    <row r="2678">
      <c r="A2678" s="73"/>
      <c r="B2678" s="73"/>
      <c r="C2678" s="73"/>
      <c r="D2678" s="73"/>
      <c r="E2678" s="73"/>
      <c r="F2678" s="73"/>
      <c r="G2678" s="73"/>
    </row>
    <row r="2679">
      <c r="A2679" s="73"/>
      <c r="B2679" s="73"/>
      <c r="C2679" s="73"/>
      <c r="D2679" s="73"/>
      <c r="E2679" s="73"/>
      <c r="F2679" s="73"/>
      <c r="G2679" s="73"/>
    </row>
    <row r="2680">
      <c r="A2680" s="73"/>
      <c r="B2680" s="73"/>
      <c r="C2680" s="73"/>
      <c r="D2680" s="73"/>
      <c r="E2680" s="73"/>
      <c r="F2680" s="73"/>
      <c r="G2680" s="73"/>
    </row>
    <row r="2681">
      <c r="A2681" s="73"/>
      <c r="B2681" s="73"/>
      <c r="C2681" s="73"/>
      <c r="D2681" s="73"/>
      <c r="E2681" s="73"/>
      <c r="F2681" s="73"/>
      <c r="G2681" s="73"/>
    </row>
    <row r="2682">
      <c r="A2682" s="73"/>
      <c r="B2682" s="73"/>
      <c r="C2682" s="73"/>
      <c r="D2682" s="73"/>
      <c r="E2682" s="73"/>
      <c r="F2682" s="73"/>
      <c r="G2682" s="73"/>
    </row>
    <row r="2683">
      <c r="A2683" s="73"/>
      <c r="B2683" s="73"/>
      <c r="C2683" s="73"/>
      <c r="D2683" s="73"/>
      <c r="E2683" s="73"/>
      <c r="F2683" s="73"/>
      <c r="G2683" s="73"/>
    </row>
    <row r="2684">
      <c r="A2684" s="73"/>
      <c r="B2684" s="73"/>
      <c r="C2684" s="73"/>
      <c r="D2684" s="73"/>
      <c r="E2684" s="73"/>
      <c r="F2684" s="73"/>
      <c r="G2684" s="73"/>
    </row>
    <row r="2685">
      <c r="A2685" s="73"/>
      <c r="B2685" s="73"/>
      <c r="C2685" s="73"/>
      <c r="D2685" s="73"/>
      <c r="E2685" s="73"/>
      <c r="F2685" s="73"/>
      <c r="G2685" s="73"/>
    </row>
    <row r="2686">
      <c r="A2686" s="73"/>
      <c r="B2686" s="73"/>
      <c r="C2686" s="73"/>
      <c r="D2686" s="73"/>
      <c r="E2686" s="73"/>
      <c r="F2686" s="73"/>
      <c r="G2686" s="73"/>
    </row>
    <row r="2687">
      <c r="A2687" s="73"/>
      <c r="B2687" s="73"/>
      <c r="C2687" s="73"/>
      <c r="D2687" s="73"/>
      <c r="E2687" s="73"/>
      <c r="F2687" s="73"/>
      <c r="G2687" s="73"/>
    </row>
    <row r="2688">
      <c r="A2688" s="73"/>
      <c r="B2688" s="73"/>
      <c r="C2688" s="73"/>
      <c r="D2688" s="73"/>
      <c r="E2688" s="73"/>
      <c r="F2688" s="73"/>
      <c r="G2688" s="73"/>
    </row>
    <row r="2689">
      <c r="A2689" s="73"/>
      <c r="B2689" s="73"/>
      <c r="C2689" s="73"/>
      <c r="D2689" s="73"/>
      <c r="E2689" s="73"/>
      <c r="F2689" s="73"/>
      <c r="G2689" s="73"/>
    </row>
    <row r="2690">
      <c r="A2690" s="73"/>
      <c r="B2690" s="73"/>
      <c r="C2690" s="73"/>
      <c r="D2690" s="73"/>
      <c r="E2690" s="73"/>
      <c r="F2690" s="73"/>
      <c r="G2690" s="73"/>
    </row>
    <row r="2691">
      <c r="A2691" s="73"/>
      <c r="B2691" s="73"/>
      <c r="C2691" s="73"/>
      <c r="D2691" s="73"/>
      <c r="E2691" s="73"/>
      <c r="F2691" s="73"/>
      <c r="G2691" s="73"/>
    </row>
    <row r="2692">
      <c r="A2692" s="73"/>
      <c r="B2692" s="73"/>
      <c r="C2692" s="73"/>
      <c r="D2692" s="73"/>
      <c r="E2692" s="73"/>
      <c r="F2692" s="73"/>
      <c r="G2692" s="73"/>
    </row>
    <row r="2693">
      <c r="A2693" s="73"/>
      <c r="B2693" s="73"/>
      <c r="C2693" s="73"/>
      <c r="D2693" s="73"/>
      <c r="E2693" s="73"/>
      <c r="F2693" s="73"/>
      <c r="G2693" s="73"/>
    </row>
    <row r="2694">
      <c r="A2694" s="73"/>
      <c r="B2694" s="73"/>
      <c r="C2694" s="73"/>
      <c r="D2694" s="73"/>
      <c r="E2694" s="73"/>
      <c r="F2694" s="73"/>
      <c r="G2694" s="73"/>
    </row>
    <row r="2695">
      <c r="A2695" s="73"/>
      <c r="B2695" s="73"/>
      <c r="C2695" s="73"/>
      <c r="D2695" s="73"/>
      <c r="E2695" s="73"/>
      <c r="F2695" s="73"/>
      <c r="G2695" s="73"/>
    </row>
    <row r="2696">
      <c r="A2696" s="73"/>
      <c r="B2696" s="73"/>
      <c r="C2696" s="73"/>
      <c r="D2696" s="73"/>
      <c r="E2696" s="73"/>
      <c r="F2696" s="73"/>
      <c r="G2696" s="73"/>
    </row>
    <row r="2697">
      <c r="A2697" s="73"/>
      <c r="B2697" s="73"/>
      <c r="C2697" s="73"/>
      <c r="D2697" s="73"/>
      <c r="E2697" s="73"/>
      <c r="F2697" s="73"/>
      <c r="G2697" s="73"/>
    </row>
    <row r="2698">
      <c r="A2698" s="73"/>
      <c r="B2698" s="73"/>
      <c r="C2698" s="73"/>
      <c r="D2698" s="73"/>
      <c r="E2698" s="73"/>
      <c r="F2698" s="73"/>
      <c r="G2698" s="73"/>
    </row>
    <row r="2699">
      <c r="A2699" s="73"/>
      <c r="B2699" s="73"/>
      <c r="C2699" s="73"/>
      <c r="D2699" s="73"/>
      <c r="E2699" s="73"/>
      <c r="F2699" s="73"/>
      <c r="G2699" s="73"/>
    </row>
    <row r="2700">
      <c r="A2700" s="73"/>
      <c r="B2700" s="73"/>
      <c r="C2700" s="73"/>
      <c r="D2700" s="73"/>
      <c r="E2700" s="73"/>
      <c r="F2700" s="73"/>
      <c r="G2700" s="73"/>
    </row>
    <row r="2701">
      <c r="A2701" s="73"/>
      <c r="B2701" s="73"/>
      <c r="C2701" s="73"/>
      <c r="D2701" s="73"/>
      <c r="E2701" s="73"/>
      <c r="F2701" s="73"/>
      <c r="G2701" s="73"/>
    </row>
    <row r="2702">
      <c r="A2702" s="73"/>
      <c r="B2702" s="73"/>
      <c r="C2702" s="73"/>
      <c r="D2702" s="73"/>
      <c r="E2702" s="73"/>
      <c r="F2702" s="73"/>
      <c r="G2702" s="73"/>
    </row>
    <row r="2703">
      <c r="A2703" s="73"/>
      <c r="B2703" s="73"/>
      <c r="C2703" s="73"/>
      <c r="D2703" s="73"/>
      <c r="E2703" s="73"/>
      <c r="F2703" s="73"/>
      <c r="G2703" s="73"/>
    </row>
    <row r="2704">
      <c r="A2704" s="73"/>
      <c r="B2704" s="73"/>
      <c r="C2704" s="73"/>
      <c r="D2704" s="73"/>
      <c r="E2704" s="73"/>
      <c r="F2704" s="73"/>
      <c r="G2704" s="73"/>
    </row>
    <row r="2705">
      <c r="A2705" s="73"/>
      <c r="B2705" s="73"/>
      <c r="C2705" s="73"/>
      <c r="D2705" s="73"/>
      <c r="E2705" s="73"/>
      <c r="F2705" s="73"/>
      <c r="G2705" s="73"/>
    </row>
    <row r="2706">
      <c r="A2706" s="73"/>
      <c r="B2706" s="73"/>
      <c r="C2706" s="73"/>
      <c r="D2706" s="73"/>
      <c r="E2706" s="73"/>
      <c r="F2706" s="73"/>
      <c r="G2706" s="73"/>
    </row>
    <row r="2707">
      <c r="A2707" s="73"/>
      <c r="B2707" s="73"/>
      <c r="C2707" s="73"/>
      <c r="D2707" s="73"/>
      <c r="E2707" s="73"/>
      <c r="F2707" s="73"/>
      <c r="G2707" s="73"/>
    </row>
    <row r="2708">
      <c r="A2708" s="73"/>
      <c r="B2708" s="73"/>
      <c r="C2708" s="73"/>
      <c r="D2708" s="73"/>
      <c r="E2708" s="73"/>
      <c r="F2708" s="73"/>
      <c r="G2708" s="73"/>
    </row>
    <row r="2709">
      <c r="A2709" s="73"/>
      <c r="B2709" s="73"/>
      <c r="C2709" s="73"/>
      <c r="D2709" s="73"/>
      <c r="E2709" s="73"/>
      <c r="F2709" s="73"/>
      <c r="G2709" s="73"/>
    </row>
    <row r="2710">
      <c r="A2710" s="73"/>
      <c r="B2710" s="73"/>
      <c r="C2710" s="73"/>
      <c r="D2710" s="73"/>
      <c r="E2710" s="73"/>
      <c r="F2710" s="73"/>
      <c r="G2710" s="73"/>
    </row>
    <row r="2711">
      <c r="A2711" s="73"/>
      <c r="B2711" s="73"/>
      <c r="C2711" s="73"/>
      <c r="D2711" s="73"/>
      <c r="E2711" s="73"/>
      <c r="F2711" s="73"/>
      <c r="G2711" s="73"/>
    </row>
    <row r="2712">
      <c r="A2712" s="73"/>
      <c r="B2712" s="73"/>
      <c r="C2712" s="73"/>
      <c r="D2712" s="73"/>
      <c r="E2712" s="73"/>
      <c r="F2712" s="73"/>
      <c r="G2712" s="73"/>
    </row>
    <row r="2713">
      <c r="A2713" s="73"/>
      <c r="B2713" s="73"/>
      <c r="C2713" s="73"/>
      <c r="D2713" s="73"/>
      <c r="E2713" s="73"/>
      <c r="F2713" s="73"/>
      <c r="G2713" s="73"/>
    </row>
    <row r="2714">
      <c r="A2714" s="73"/>
      <c r="B2714" s="73"/>
      <c r="C2714" s="73"/>
      <c r="D2714" s="73"/>
      <c r="E2714" s="73"/>
      <c r="F2714" s="73"/>
      <c r="G2714" s="73"/>
    </row>
    <row r="2715">
      <c r="A2715" s="73"/>
      <c r="B2715" s="73"/>
      <c r="C2715" s="73"/>
      <c r="D2715" s="73"/>
      <c r="E2715" s="73"/>
      <c r="F2715" s="73"/>
      <c r="G2715" s="73"/>
    </row>
    <row r="2716">
      <c r="A2716" s="73"/>
      <c r="B2716" s="73"/>
      <c r="C2716" s="73"/>
      <c r="D2716" s="73"/>
      <c r="E2716" s="73"/>
      <c r="F2716" s="73"/>
      <c r="G2716" s="73"/>
    </row>
    <row r="2717">
      <c r="A2717" s="73"/>
      <c r="B2717" s="73"/>
      <c r="C2717" s="73"/>
      <c r="D2717" s="73"/>
      <c r="E2717" s="73"/>
      <c r="F2717" s="73"/>
      <c r="G2717" s="73"/>
    </row>
    <row r="2718">
      <c r="A2718" s="73"/>
      <c r="B2718" s="73"/>
      <c r="C2718" s="73"/>
      <c r="D2718" s="73"/>
      <c r="E2718" s="73"/>
      <c r="F2718" s="73"/>
      <c r="G2718" s="73"/>
    </row>
    <row r="2719">
      <c r="A2719" s="73"/>
      <c r="B2719" s="73"/>
      <c r="C2719" s="73"/>
      <c r="D2719" s="73"/>
      <c r="E2719" s="73"/>
      <c r="F2719" s="73"/>
      <c r="G2719" s="73"/>
    </row>
    <row r="2720">
      <c r="A2720" s="73"/>
      <c r="B2720" s="73"/>
      <c r="C2720" s="73"/>
      <c r="D2720" s="73"/>
      <c r="E2720" s="73"/>
      <c r="F2720" s="73"/>
      <c r="G2720" s="73"/>
    </row>
    <row r="2721">
      <c r="A2721" s="73"/>
      <c r="B2721" s="73"/>
      <c r="C2721" s="73"/>
      <c r="D2721" s="73"/>
      <c r="E2721" s="73"/>
      <c r="F2721" s="73"/>
      <c r="G2721" s="73"/>
    </row>
    <row r="2722">
      <c r="A2722" s="73"/>
      <c r="B2722" s="73"/>
      <c r="C2722" s="73"/>
      <c r="D2722" s="73"/>
      <c r="E2722" s="73"/>
      <c r="F2722" s="73"/>
      <c r="G2722" s="73"/>
    </row>
    <row r="2723">
      <c r="A2723" s="73"/>
      <c r="B2723" s="73"/>
      <c r="C2723" s="73"/>
      <c r="D2723" s="73"/>
      <c r="E2723" s="73"/>
      <c r="F2723" s="73"/>
      <c r="G2723" s="73"/>
    </row>
    <row r="2724">
      <c r="A2724" s="73"/>
      <c r="B2724" s="73"/>
      <c r="C2724" s="73"/>
      <c r="D2724" s="73"/>
      <c r="E2724" s="73"/>
      <c r="F2724" s="73"/>
      <c r="G2724" s="73"/>
    </row>
    <row r="2725">
      <c r="A2725" s="73"/>
      <c r="B2725" s="73"/>
      <c r="C2725" s="73"/>
      <c r="D2725" s="73"/>
      <c r="E2725" s="73"/>
      <c r="F2725" s="73"/>
      <c r="G2725" s="73"/>
    </row>
    <row r="2726">
      <c r="A2726" s="73"/>
      <c r="B2726" s="73"/>
      <c r="C2726" s="73"/>
      <c r="D2726" s="73"/>
      <c r="E2726" s="73"/>
      <c r="F2726" s="73"/>
      <c r="G2726" s="73"/>
    </row>
    <row r="2727">
      <c r="A2727" s="73"/>
      <c r="B2727" s="73"/>
      <c r="C2727" s="73"/>
      <c r="D2727" s="73"/>
      <c r="E2727" s="73"/>
      <c r="F2727" s="73"/>
      <c r="G2727" s="73"/>
    </row>
    <row r="2728">
      <c r="A2728" s="73"/>
      <c r="B2728" s="73"/>
      <c r="C2728" s="73"/>
      <c r="D2728" s="73"/>
      <c r="E2728" s="73"/>
      <c r="F2728" s="73"/>
      <c r="G2728" s="73"/>
    </row>
    <row r="2729">
      <c r="A2729" s="73"/>
      <c r="B2729" s="73"/>
      <c r="C2729" s="73"/>
      <c r="D2729" s="73"/>
      <c r="E2729" s="73"/>
      <c r="F2729" s="73"/>
      <c r="G2729" s="73"/>
    </row>
    <row r="2730">
      <c r="A2730" s="73"/>
      <c r="B2730" s="73"/>
      <c r="C2730" s="73"/>
      <c r="D2730" s="73"/>
      <c r="E2730" s="73"/>
      <c r="F2730" s="73"/>
      <c r="G2730" s="73"/>
    </row>
    <row r="2731">
      <c r="A2731" s="73"/>
      <c r="B2731" s="73"/>
      <c r="C2731" s="73"/>
      <c r="D2731" s="73"/>
      <c r="E2731" s="73"/>
      <c r="F2731" s="73"/>
      <c r="G2731" s="73"/>
    </row>
    <row r="2732">
      <c r="A2732" s="73"/>
      <c r="B2732" s="73"/>
      <c r="C2732" s="73"/>
      <c r="D2732" s="73"/>
      <c r="E2732" s="73"/>
      <c r="F2732" s="73"/>
      <c r="G2732" s="73"/>
    </row>
    <row r="2733">
      <c r="A2733" s="73"/>
      <c r="B2733" s="73"/>
      <c r="C2733" s="73"/>
      <c r="D2733" s="73"/>
      <c r="E2733" s="73"/>
      <c r="F2733" s="73"/>
      <c r="G2733" s="73"/>
    </row>
    <row r="2734">
      <c r="A2734" s="73"/>
      <c r="B2734" s="73"/>
      <c r="C2734" s="73"/>
      <c r="D2734" s="73"/>
      <c r="E2734" s="73"/>
      <c r="F2734" s="73"/>
      <c r="G2734" s="73"/>
    </row>
    <row r="2735">
      <c r="A2735" s="73"/>
      <c r="B2735" s="73"/>
      <c r="C2735" s="73"/>
      <c r="D2735" s="73"/>
      <c r="E2735" s="73"/>
      <c r="F2735" s="73"/>
      <c r="G2735" s="73"/>
    </row>
    <row r="2736">
      <c r="A2736" s="73"/>
      <c r="B2736" s="73"/>
      <c r="C2736" s="73"/>
      <c r="D2736" s="73"/>
      <c r="E2736" s="73"/>
      <c r="F2736" s="73"/>
      <c r="G2736" s="73"/>
    </row>
    <row r="2737">
      <c r="A2737" s="73"/>
      <c r="B2737" s="73"/>
      <c r="C2737" s="73"/>
      <c r="D2737" s="73"/>
      <c r="E2737" s="73"/>
      <c r="F2737" s="73"/>
      <c r="G2737" s="73"/>
    </row>
    <row r="2738">
      <c r="A2738" s="73"/>
      <c r="B2738" s="73"/>
      <c r="C2738" s="73"/>
      <c r="D2738" s="73"/>
      <c r="E2738" s="73"/>
      <c r="F2738" s="73"/>
      <c r="G2738" s="73"/>
    </row>
    <row r="2739">
      <c r="A2739" s="73"/>
      <c r="B2739" s="73"/>
      <c r="C2739" s="73"/>
      <c r="D2739" s="73"/>
      <c r="E2739" s="73"/>
      <c r="F2739" s="73"/>
      <c r="G2739" s="73"/>
    </row>
    <row r="2740">
      <c r="A2740" s="73"/>
      <c r="B2740" s="73"/>
      <c r="C2740" s="73"/>
      <c r="D2740" s="73"/>
      <c r="E2740" s="73"/>
      <c r="F2740" s="73"/>
      <c r="G2740" s="73"/>
    </row>
    <row r="2741">
      <c r="A2741" s="73"/>
      <c r="B2741" s="73"/>
      <c r="C2741" s="73"/>
      <c r="D2741" s="73"/>
      <c r="E2741" s="73"/>
      <c r="F2741" s="73"/>
      <c r="G2741" s="73"/>
    </row>
    <row r="2742">
      <c r="A2742" s="73"/>
      <c r="B2742" s="73"/>
      <c r="C2742" s="73"/>
      <c r="D2742" s="73"/>
      <c r="E2742" s="73"/>
      <c r="F2742" s="73"/>
      <c r="G2742" s="73"/>
    </row>
    <row r="2743">
      <c r="A2743" s="73"/>
      <c r="B2743" s="73"/>
      <c r="C2743" s="73"/>
      <c r="D2743" s="73"/>
      <c r="E2743" s="73"/>
      <c r="F2743" s="73"/>
      <c r="G2743" s="73"/>
    </row>
    <row r="2744">
      <c r="A2744" s="73"/>
      <c r="B2744" s="73"/>
      <c r="C2744" s="73"/>
      <c r="D2744" s="73"/>
      <c r="E2744" s="73"/>
      <c r="F2744" s="73"/>
      <c r="G2744" s="73"/>
    </row>
    <row r="2745">
      <c r="A2745" s="73"/>
      <c r="B2745" s="73"/>
      <c r="C2745" s="73"/>
      <c r="D2745" s="73"/>
      <c r="E2745" s="73"/>
      <c r="F2745" s="73"/>
      <c r="G2745" s="73"/>
    </row>
    <row r="2746">
      <c r="A2746" s="73"/>
      <c r="B2746" s="73"/>
      <c r="C2746" s="73"/>
      <c r="D2746" s="73"/>
      <c r="E2746" s="73"/>
      <c r="F2746" s="73"/>
      <c r="G2746" s="73"/>
    </row>
    <row r="2747">
      <c r="A2747" s="73"/>
      <c r="B2747" s="73"/>
      <c r="C2747" s="73"/>
      <c r="D2747" s="73"/>
      <c r="E2747" s="73"/>
      <c r="F2747" s="73"/>
      <c r="G2747" s="73"/>
    </row>
    <row r="2748">
      <c r="A2748" s="73"/>
      <c r="B2748" s="73"/>
      <c r="C2748" s="73"/>
      <c r="D2748" s="73"/>
      <c r="E2748" s="73"/>
      <c r="F2748" s="73"/>
      <c r="G2748" s="73"/>
    </row>
    <row r="2749">
      <c r="A2749" s="73"/>
      <c r="B2749" s="73"/>
      <c r="C2749" s="73"/>
      <c r="D2749" s="73"/>
      <c r="E2749" s="73"/>
      <c r="F2749" s="73"/>
      <c r="G2749" s="73"/>
    </row>
    <row r="2750">
      <c r="A2750" s="73"/>
      <c r="B2750" s="73"/>
      <c r="C2750" s="73"/>
      <c r="D2750" s="73"/>
      <c r="E2750" s="73"/>
      <c r="F2750" s="73"/>
      <c r="G2750" s="73"/>
    </row>
    <row r="2751">
      <c r="A2751" s="73"/>
      <c r="B2751" s="73"/>
      <c r="C2751" s="73"/>
      <c r="D2751" s="73"/>
      <c r="E2751" s="73"/>
      <c r="F2751" s="73"/>
      <c r="G2751" s="73"/>
    </row>
    <row r="2752">
      <c r="A2752" s="73"/>
      <c r="B2752" s="73"/>
      <c r="C2752" s="73"/>
      <c r="D2752" s="73"/>
      <c r="E2752" s="73"/>
      <c r="F2752" s="73"/>
      <c r="G2752" s="73"/>
    </row>
    <row r="2753">
      <c r="A2753" s="73"/>
      <c r="B2753" s="73"/>
      <c r="C2753" s="73"/>
      <c r="D2753" s="73"/>
      <c r="E2753" s="73"/>
      <c r="F2753" s="73"/>
      <c r="G2753" s="73"/>
    </row>
    <row r="2754">
      <c r="A2754" s="73"/>
      <c r="B2754" s="73"/>
      <c r="C2754" s="73"/>
      <c r="D2754" s="73"/>
      <c r="E2754" s="73"/>
      <c r="F2754" s="73"/>
      <c r="G2754" s="73"/>
    </row>
    <row r="2755">
      <c r="A2755" s="73"/>
      <c r="B2755" s="73"/>
      <c r="C2755" s="73"/>
      <c r="D2755" s="73"/>
      <c r="E2755" s="73"/>
      <c r="F2755" s="73"/>
      <c r="G2755" s="73"/>
    </row>
    <row r="2756">
      <c r="A2756" s="73"/>
      <c r="B2756" s="73"/>
      <c r="C2756" s="73"/>
      <c r="D2756" s="73"/>
      <c r="E2756" s="73"/>
      <c r="F2756" s="73"/>
      <c r="G2756" s="73"/>
    </row>
    <row r="2757">
      <c r="A2757" s="73"/>
      <c r="B2757" s="73"/>
      <c r="C2757" s="73"/>
      <c r="D2757" s="73"/>
      <c r="E2757" s="73"/>
      <c r="F2757" s="73"/>
      <c r="G2757" s="73"/>
    </row>
    <row r="2758">
      <c r="A2758" s="73"/>
      <c r="B2758" s="73"/>
      <c r="C2758" s="73"/>
      <c r="D2758" s="73"/>
      <c r="E2758" s="73"/>
      <c r="F2758" s="73"/>
      <c r="G2758" s="73"/>
    </row>
    <row r="2759">
      <c r="A2759" s="73"/>
      <c r="B2759" s="73"/>
      <c r="C2759" s="73"/>
      <c r="D2759" s="73"/>
      <c r="E2759" s="73"/>
      <c r="F2759" s="73"/>
      <c r="G2759" s="73"/>
    </row>
    <row r="2760">
      <c r="A2760" s="73"/>
      <c r="B2760" s="73"/>
      <c r="C2760" s="73"/>
      <c r="D2760" s="73"/>
      <c r="E2760" s="73"/>
      <c r="F2760" s="73"/>
      <c r="G2760" s="73"/>
    </row>
    <row r="2761">
      <c r="A2761" s="73"/>
      <c r="B2761" s="73"/>
      <c r="C2761" s="73"/>
      <c r="D2761" s="73"/>
      <c r="E2761" s="73"/>
      <c r="F2761" s="73"/>
      <c r="G2761" s="73"/>
    </row>
    <row r="2762">
      <c r="A2762" s="73"/>
      <c r="B2762" s="73"/>
      <c r="C2762" s="73"/>
      <c r="D2762" s="73"/>
      <c r="E2762" s="73"/>
      <c r="F2762" s="73"/>
      <c r="G2762" s="73"/>
    </row>
    <row r="2763">
      <c r="A2763" s="73"/>
      <c r="B2763" s="73"/>
      <c r="C2763" s="73"/>
      <c r="D2763" s="73"/>
      <c r="E2763" s="73"/>
      <c r="F2763" s="73"/>
      <c r="G2763" s="73"/>
    </row>
    <row r="2764">
      <c r="A2764" s="73"/>
      <c r="B2764" s="73"/>
      <c r="C2764" s="73"/>
      <c r="D2764" s="73"/>
      <c r="E2764" s="73"/>
      <c r="F2764" s="73"/>
      <c r="G2764" s="73"/>
    </row>
    <row r="2765">
      <c r="A2765" s="73"/>
      <c r="B2765" s="73"/>
      <c r="C2765" s="73"/>
      <c r="D2765" s="73"/>
      <c r="E2765" s="73"/>
      <c r="F2765" s="73"/>
      <c r="G2765" s="73"/>
    </row>
    <row r="2766">
      <c r="A2766" s="73"/>
      <c r="B2766" s="73"/>
      <c r="C2766" s="73"/>
      <c r="D2766" s="73"/>
      <c r="E2766" s="73"/>
      <c r="F2766" s="73"/>
      <c r="G2766" s="73"/>
    </row>
    <row r="2767">
      <c r="A2767" s="73"/>
      <c r="B2767" s="73"/>
      <c r="C2767" s="73"/>
      <c r="D2767" s="73"/>
      <c r="E2767" s="73"/>
      <c r="F2767" s="73"/>
      <c r="G2767" s="73"/>
    </row>
    <row r="2768">
      <c r="A2768" s="73"/>
      <c r="B2768" s="73"/>
      <c r="C2768" s="73"/>
      <c r="D2768" s="73"/>
      <c r="E2768" s="73"/>
      <c r="F2768" s="73"/>
      <c r="G2768" s="73"/>
    </row>
    <row r="2769">
      <c r="A2769" s="73"/>
      <c r="B2769" s="73"/>
      <c r="C2769" s="73"/>
      <c r="D2769" s="73"/>
      <c r="E2769" s="73"/>
      <c r="F2769" s="73"/>
      <c r="G2769" s="73"/>
    </row>
    <row r="2770">
      <c r="A2770" s="73"/>
      <c r="B2770" s="73"/>
      <c r="C2770" s="73"/>
      <c r="D2770" s="73"/>
      <c r="E2770" s="73"/>
      <c r="F2770" s="73"/>
      <c r="G2770" s="73"/>
    </row>
    <row r="2771">
      <c r="A2771" s="73"/>
      <c r="B2771" s="73"/>
      <c r="C2771" s="73"/>
      <c r="D2771" s="73"/>
      <c r="E2771" s="73"/>
      <c r="F2771" s="73"/>
      <c r="G2771" s="73"/>
    </row>
    <row r="2772">
      <c r="A2772" s="73"/>
      <c r="B2772" s="73"/>
      <c r="C2772" s="73"/>
      <c r="D2772" s="73"/>
      <c r="E2772" s="73"/>
      <c r="F2772" s="73"/>
      <c r="G2772" s="73"/>
    </row>
    <row r="2773">
      <c r="A2773" s="73"/>
      <c r="B2773" s="73"/>
      <c r="C2773" s="73"/>
      <c r="D2773" s="73"/>
      <c r="E2773" s="73"/>
      <c r="F2773" s="73"/>
      <c r="G2773" s="73"/>
    </row>
    <row r="2774">
      <c r="A2774" s="73"/>
      <c r="B2774" s="73"/>
      <c r="C2774" s="73"/>
      <c r="D2774" s="73"/>
      <c r="E2774" s="73"/>
      <c r="F2774" s="73"/>
      <c r="G2774" s="73"/>
    </row>
    <row r="2775">
      <c r="A2775" s="73"/>
      <c r="B2775" s="73"/>
      <c r="C2775" s="73"/>
      <c r="D2775" s="73"/>
      <c r="E2775" s="73"/>
      <c r="F2775" s="73"/>
      <c r="G2775" s="73"/>
    </row>
    <row r="2776">
      <c r="A2776" s="73"/>
      <c r="B2776" s="73"/>
      <c r="C2776" s="73"/>
      <c r="D2776" s="73"/>
      <c r="E2776" s="73"/>
      <c r="F2776" s="73"/>
      <c r="G2776" s="73"/>
    </row>
    <row r="2777">
      <c r="A2777" s="73"/>
      <c r="B2777" s="73"/>
      <c r="C2777" s="73"/>
      <c r="D2777" s="73"/>
      <c r="E2777" s="73"/>
      <c r="F2777" s="73"/>
      <c r="G2777" s="73"/>
    </row>
    <row r="2778">
      <c r="A2778" s="73"/>
      <c r="B2778" s="73"/>
      <c r="C2778" s="73"/>
      <c r="D2778" s="73"/>
      <c r="E2778" s="73"/>
      <c r="F2778" s="73"/>
      <c r="G2778" s="73"/>
    </row>
    <row r="2779">
      <c r="A2779" s="73"/>
      <c r="B2779" s="73"/>
      <c r="C2779" s="73"/>
      <c r="D2779" s="73"/>
      <c r="E2779" s="73"/>
      <c r="F2779" s="73"/>
      <c r="G2779" s="73"/>
    </row>
    <row r="2780">
      <c r="A2780" s="73"/>
      <c r="B2780" s="73"/>
      <c r="C2780" s="73"/>
      <c r="D2780" s="73"/>
      <c r="E2780" s="73"/>
      <c r="F2780" s="73"/>
      <c r="G2780" s="73"/>
    </row>
    <row r="2781">
      <c r="A2781" s="73"/>
      <c r="B2781" s="73"/>
      <c r="C2781" s="73"/>
      <c r="D2781" s="73"/>
      <c r="E2781" s="73"/>
      <c r="F2781" s="73"/>
      <c r="G2781" s="73"/>
    </row>
    <row r="2782">
      <c r="A2782" s="73"/>
      <c r="B2782" s="73"/>
      <c r="C2782" s="73"/>
      <c r="D2782" s="73"/>
      <c r="E2782" s="73"/>
      <c r="F2782" s="73"/>
      <c r="G2782" s="73"/>
    </row>
    <row r="2783">
      <c r="A2783" s="73"/>
      <c r="B2783" s="73"/>
      <c r="C2783" s="73"/>
      <c r="D2783" s="73"/>
      <c r="E2783" s="73"/>
      <c r="F2783" s="73"/>
      <c r="G2783" s="73"/>
    </row>
    <row r="2784">
      <c r="A2784" s="73"/>
      <c r="B2784" s="73"/>
      <c r="C2784" s="73"/>
      <c r="D2784" s="73"/>
      <c r="E2784" s="73"/>
      <c r="F2784" s="73"/>
      <c r="G2784" s="73"/>
    </row>
    <row r="2785">
      <c r="A2785" s="73"/>
      <c r="B2785" s="73"/>
      <c r="C2785" s="73"/>
      <c r="D2785" s="73"/>
      <c r="E2785" s="73"/>
      <c r="F2785" s="73"/>
      <c r="G2785" s="73"/>
    </row>
    <row r="2786">
      <c r="A2786" s="73"/>
      <c r="B2786" s="73"/>
      <c r="C2786" s="73"/>
      <c r="D2786" s="73"/>
      <c r="E2786" s="73"/>
      <c r="F2786" s="73"/>
      <c r="G2786" s="73"/>
    </row>
    <row r="2787">
      <c r="A2787" s="73"/>
      <c r="B2787" s="73"/>
      <c r="C2787" s="73"/>
      <c r="D2787" s="73"/>
      <c r="E2787" s="73"/>
      <c r="F2787" s="73"/>
      <c r="G2787" s="73"/>
    </row>
    <row r="2788">
      <c r="A2788" s="73"/>
      <c r="B2788" s="73"/>
      <c r="C2788" s="73"/>
      <c r="D2788" s="73"/>
      <c r="E2788" s="73"/>
      <c r="F2788" s="73"/>
      <c r="G2788" s="73"/>
    </row>
    <row r="2789">
      <c r="A2789" s="73"/>
      <c r="B2789" s="73"/>
      <c r="C2789" s="73"/>
      <c r="D2789" s="73"/>
      <c r="E2789" s="73"/>
      <c r="F2789" s="73"/>
      <c r="G2789" s="73"/>
    </row>
    <row r="2790">
      <c r="A2790" s="73"/>
      <c r="B2790" s="73"/>
      <c r="C2790" s="73"/>
      <c r="D2790" s="73"/>
      <c r="E2790" s="73"/>
      <c r="F2790" s="73"/>
      <c r="G2790" s="73"/>
    </row>
    <row r="2791">
      <c r="A2791" s="73"/>
      <c r="B2791" s="73"/>
      <c r="C2791" s="73"/>
      <c r="D2791" s="73"/>
      <c r="E2791" s="73"/>
      <c r="F2791" s="73"/>
      <c r="G2791" s="73"/>
    </row>
    <row r="2792">
      <c r="A2792" s="73"/>
      <c r="B2792" s="73"/>
      <c r="C2792" s="73"/>
      <c r="D2792" s="73"/>
      <c r="E2792" s="73"/>
      <c r="F2792" s="73"/>
      <c r="G2792" s="73"/>
    </row>
    <row r="2793">
      <c r="A2793" s="73"/>
      <c r="B2793" s="73"/>
      <c r="C2793" s="73"/>
      <c r="D2793" s="73"/>
      <c r="E2793" s="73"/>
      <c r="F2793" s="73"/>
      <c r="G2793" s="73"/>
    </row>
    <row r="2794">
      <c r="A2794" s="73"/>
      <c r="B2794" s="73"/>
      <c r="C2794" s="73"/>
      <c r="D2794" s="73"/>
      <c r="E2794" s="73"/>
      <c r="F2794" s="73"/>
      <c r="G2794" s="73"/>
    </row>
    <row r="2795">
      <c r="A2795" s="73"/>
      <c r="B2795" s="73"/>
      <c r="C2795" s="73"/>
      <c r="D2795" s="73"/>
      <c r="E2795" s="73"/>
      <c r="F2795" s="73"/>
      <c r="G2795" s="73"/>
    </row>
    <row r="2796">
      <c r="A2796" s="73"/>
      <c r="B2796" s="73"/>
      <c r="C2796" s="73"/>
      <c r="D2796" s="73"/>
      <c r="E2796" s="73"/>
      <c r="F2796" s="73"/>
      <c r="G2796" s="73"/>
    </row>
    <row r="2797">
      <c r="A2797" s="73"/>
      <c r="B2797" s="73"/>
      <c r="C2797" s="73"/>
      <c r="D2797" s="73"/>
      <c r="E2797" s="73"/>
      <c r="F2797" s="73"/>
      <c r="G2797" s="73"/>
    </row>
    <row r="2798">
      <c r="A2798" s="73"/>
      <c r="B2798" s="73"/>
      <c r="C2798" s="73"/>
      <c r="D2798" s="73"/>
      <c r="E2798" s="73"/>
      <c r="F2798" s="73"/>
      <c r="G2798" s="73"/>
    </row>
    <row r="2799">
      <c r="A2799" s="73"/>
      <c r="B2799" s="73"/>
      <c r="C2799" s="73"/>
      <c r="D2799" s="73"/>
      <c r="E2799" s="73"/>
      <c r="F2799" s="73"/>
      <c r="G2799" s="73"/>
    </row>
    <row r="2800">
      <c r="A2800" s="73"/>
      <c r="B2800" s="73"/>
      <c r="C2800" s="73"/>
      <c r="D2800" s="73"/>
      <c r="E2800" s="73"/>
      <c r="F2800" s="73"/>
      <c r="G2800" s="73"/>
    </row>
    <row r="2801">
      <c r="A2801" s="73"/>
      <c r="B2801" s="73"/>
      <c r="C2801" s="73"/>
      <c r="D2801" s="73"/>
      <c r="E2801" s="73"/>
      <c r="F2801" s="73"/>
      <c r="G2801" s="73"/>
    </row>
    <row r="2802">
      <c r="A2802" s="73"/>
      <c r="B2802" s="73"/>
      <c r="C2802" s="73"/>
      <c r="D2802" s="73"/>
      <c r="E2802" s="73"/>
      <c r="F2802" s="73"/>
      <c r="G2802" s="73"/>
    </row>
    <row r="2803">
      <c r="A2803" s="73"/>
      <c r="B2803" s="73"/>
      <c r="C2803" s="73"/>
      <c r="D2803" s="73"/>
      <c r="E2803" s="73"/>
      <c r="F2803" s="73"/>
      <c r="G2803" s="73"/>
    </row>
    <row r="2804">
      <c r="A2804" s="73"/>
      <c r="B2804" s="73"/>
      <c r="C2804" s="73"/>
      <c r="D2804" s="73"/>
      <c r="E2804" s="73"/>
      <c r="F2804" s="73"/>
      <c r="G2804" s="73"/>
    </row>
    <row r="2805">
      <c r="A2805" s="73"/>
      <c r="B2805" s="73"/>
      <c r="C2805" s="73"/>
      <c r="D2805" s="73"/>
      <c r="E2805" s="73"/>
      <c r="F2805" s="73"/>
      <c r="G2805" s="73"/>
    </row>
    <row r="2806">
      <c r="A2806" s="73"/>
      <c r="B2806" s="73"/>
      <c r="C2806" s="73"/>
      <c r="D2806" s="73"/>
      <c r="E2806" s="73"/>
      <c r="F2806" s="73"/>
      <c r="G2806" s="73"/>
    </row>
    <row r="2807">
      <c r="A2807" s="73"/>
      <c r="B2807" s="73"/>
      <c r="C2807" s="73"/>
      <c r="D2807" s="73"/>
      <c r="E2807" s="73"/>
      <c r="F2807" s="73"/>
      <c r="G2807" s="73"/>
    </row>
    <row r="2808">
      <c r="A2808" s="73"/>
      <c r="B2808" s="73"/>
      <c r="C2808" s="73"/>
      <c r="D2808" s="73"/>
      <c r="E2808" s="73"/>
      <c r="F2808" s="73"/>
      <c r="G2808" s="73"/>
    </row>
    <row r="2809">
      <c r="A2809" s="73"/>
      <c r="B2809" s="73"/>
      <c r="C2809" s="73"/>
      <c r="D2809" s="73"/>
      <c r="E2809" s="73"/>
      <c r="F2809" s="73"/>
      <c r="G2809" s="73"/>
    </row>
    <row r="2810">
      <c r="A2810" s="73"/>
      <c r="B2810" s="73"/>
      <c r="C2810" s="73"/>
      <c r="D2810" s="73"/>
      <c r="E2810" s="73"/>
      <c r="F2810" s="73"/>
      <c r="G2810" s="73"/>
    </row>
    <row r="2811">
      <c r="A2811" s="73"/>
      <c r="B2811" s="73"/>
      <c r="C2811" s="73"/>
      <c r="D2811" s="73"/>
      <c r="E2811" s="73"/>
      <c r="F2811" s="73"/>
      <c r="G2811" s="73"/>
    </row>
    <row r="2812">
      <c r="A2812" s="73"/>
      <c r="B2812" s="73"/>
      <c r="C2812" s="73"/>
      <c r="D2812" s="73"/>
      <c r="E2812" s="73"/>
      <c r="F2812" s="73"/>
      <c r="G2812" s="73"/>
    </row>
    <row r="2813">
      <c r="A2813" s="73"/>
      <c r="B2813" s="73"/>
      <c r="C2813" s="73"/>
      <c r="D2813" s="73"/>
      <c r="E2813" s="73"/>
      <c r="F2813" s="73"/>
      <c r="G2813" s="73"/>
    </row>
    <row r="2814">
      <c r="A2814" s="73"/>
      <c r="B2814" s="73"/>
      <c r="C2814" s="73"/>
      <c r="D2814" s="73"/>
      <c r="E2814" s="73"/>
      <c r="F2814" s="73"/>
      <c r="G2814" s="73"/>
    </row>
    <row r="2815">
      <c r="A2815" s="73"/>
      <c r="B2815" s="73"/>
      <c r="C2815" s="73"/>
      <c r="D2815" s="73"/>
      <c r="E2815" s="73"/>
      <c r="F2815" s="73"/>
      <c r="G2815" s="73"/>
    </row>
    <row r="2816">
      <c r="A2816" s="73"/>
      <c r="B2816" s="73"/>
      <c r="C2816" s="73"/>
      <c r="D2816" s="73"/>
      <c r="E2816" s="73"/>
      <c r="F2816" s="73"/>
      <c r="G2816" s="73"/>
    </row>
    <row r="2817">
      <c r="A2817" s="73"/>
      <c r="B2817" s="73"/>
      <c r="C2817" s="73"/>
      <c r="D2817" s="73"/>
      <c r="E2817" s="73"/>
      <c r="F2817" s="73"/>
      <c r="G2817" s="73"/>
    </row>
    <row r="2818">
      <c r="A2818" s="73"/>
      <c r="B2818" s="73"/>
      <c r="C2818" s="73"/>
      <c r="D2818" s="73"/>
      <c r="E2818" s="73"/>
      <c r="F2818" s="73"/>
      <c r="G2818" s="73"/>
    </row>
    <row r="2819">
      <c r="A2819" s="73"/>
      <c r="B2819" s="73"/>
      <c r="C2819" s="73"/>
      <c r="D2819" s="73"/>
      <c r="E2819" s="73"/>
      <c r="F2819" s="73"/>
      <c r="G2819" s="73"/>
    </row>
    <row r="2820">
      <c r="A2820" s="73"/>
      <c r="B2820" s="73"/>
      <c r="C2820" s="73"/>
      <c r="D2820" s="73"/>
      <c r="E2820" s="73"/>
      <c r="F2820" s="73"/>
      <c r="G2820" s="73"/>
    </row>
    <row r="2821">
      <c r="A2821" s="73"/>
      <c r="B2821" s="73"/>
      <c r="C2821" s="73"/>
      <c r="D2821" s="73"/>
      <c r="E2821" s="73"/>
      <c r="F2821" s="73"/>
      <c r="G2821" s="73"/>
    </row>
    <row r="2822">
      <c r="A2822" s="73"/>
      <c r="B2822" s="73"/>
      <c r="C2822" s="73"/>
      <c r="D2822" s="73"/>
      <c r="E2822" s="73"/>
      <c r="F2822" s="73"/>
      <c r="G2822" s="73"/>
    </row>
    <row r="2823">
      <c r="A2823" s="73"/>
      <c r="B2823" s="73"/>
      <c r="C2823" s="73"/>
      <c r="D2823" s="73"/>
      <c r="E2823" s="73"/>
      <c r="F2823" s="73"/>
      <c r="G2823" s="73"/>
    </row>
    <row r="2824">
      <c r="A2824" s="73"/>
      <c r="B2824" s="73"/>
      <c r="C2824" s="73"/>
      <c r="D2824" s="73"/>
      <c r="E2824" s="73"/>
      <c r="F2824" s="73"/>
      <c r="G2824" s="73"/>
    </row>
    <row r="2825">
      <c r="A2825" s="73"/>
      <c r="B2825" s="73"/>
      <c r="C2825" s="73"/>
      <c r="D2825" s="73"/>
      <c r="E2825" s="73"/>
      <c r="F2825" s="73"/>
      <c r="G2825" s="73"/>
    </row>
    <row r="2826">
      <c r="A2826" s="73"/>
      <c r="B2826" s="73"/>
      <c r="C2826" s="73"/>
      <c r="D2826" s="73"/>
      <c r="E2826" s="73"/>
      <c r="F2826" s="73"/>
      <c r="G2826" s="73"/>
    </row>
    <row r="2827">
      <c r="A2827" s="73"/>
      <c r="B2827" s="73"/>
      <c r="C2827" s="73"/>
      <c r="D2827" s="73"/>
      <c r="E2827" s="73"/>
      <c r="F2827" s="73"/>
      <c r="G2827" s="73"/>
    </row>
    <row r="2828">
      <c r="A2828" s="73"/>
      <c r="B2828" s="73"/>
      <c r="C2828" s="73"/>
      <c r="D2828" s="73"/>
      <c r="E2828" s="73"/>
      <c r="F2828" s="73"/>
      <c r="G2828" s="73"/>
    </row>
    <row r="2829">
      <c r="A2829" s="73"/>
      <c r="B2829" s="73"/>
      <c r="C2829" s="73"/>
      <c r="D2829" s="73"/>
      <c r="E2829" s="73"/>
      <c r="F2829" s="73"/>
      <c r="G2829" s="73"/>
    </row>
    <row r="2830">
      <c r="A2830" s="73"/>
      <c r="B2830" s="73"/>
      <c r="C2830" s="73"/>
      <c r="D2830" s="73"/>
      <c r="E2830" s="73"/>
      <c r="F2830" s="73"/>
      <c r="G2830" s="73"/>
    </row>
    <row r="2831">
      <c r="A2831" s="73"/>
      <c r="B2831" s="73"/>
      <c r="C2831" s="73"/>
      <c r="D2831" s="73"/>
      <c r="E2831" s="73"/>
      <c r="F2831" s="73"/>
      <c r="G2831" s="73"/>
    </row>
    <row r="2832">
      <c r="A2832" s="73"/>
      <c r="B2832" s="73"/>
      <c r="C2832" s="73"/>
      <c r="D2832" s="73"/>
      <c r="E2832" s="73"/>
      <c r="F2832" s="73"/>
      <c r="G2832" s="73"/>
    </row>
    <row r="2833">
      <c r="A2833" s="73"/>
      <c r="B2833" s="73"/>
      <c r="C2833" s="73"/>
      <c r="D2833" s="73"/>
      <c r="E2833" s="73"/>
      <c r="F2833" s="73"/>
      <c r="G2833" s="73"/>
    </row>
    <row r="2834">
      <c r="A2834" s="73"/>
      <c r="B2834" s="73"/>
      <c r="C2834" s="73"/>
      <c r="D2834" s="73"/>
      <c r="E2834" s="73"/>
      <c r="F2834" s="73"/>
      <c r="G2834" s="73"/>
    </row>
    <row r="2835">
      <c r="A2835" s="73"/>
      <c r="B2835" s="73"/>
      <c r="C2835" s="73"/>
      <c r="D2835" s="73"/>
      <c r="E2835" s="73"/>
      <c r="F2835" s="73"/>
      <c r="G2835" s="73"/>
    </row>
    <row r="2836">
      <c r="A2836" s="73"/>
      <c r="B2836" s="73"/>
      <c r="C2836" s="73"/>
      <c r="D2836" s="73"/>
      <c r="E2836" s="73"/>
      <c r="F2836" s="73"/>
      <c r="G2836" s="73"/>
    </row>
    <row r="2837">
      <c r="A2837" s="73"/>
      <c r="B2837" s="73"/>
      <c r="C2837" s="73"/>
      <c r="D2837" s="73"/>
      <c r="E2837" s="73"/>
      <c r="F2837" s="73"/>
      <c r="G2837" s="73"/>
    </row>
    <row r="2838">
      <c r="A2838" s="73"/>
      <c r="B2838" s="73"/>
      <c r="C2838" s="73"/>
      <c r="D2838" s="73"/>
      <c r="E2838" s="73"/>
      <c r="F2838" s="73"/>
      <c r="G2838" s="73"/>
    </row>
    <row r="2839">
      <c r="A2839" s="73"/>
      <c r="B2839" s="73"/>
      <c r="C2839" s="73"/>
      <c r="D2839" s="73"/>
      <c r="E2839" s="73"/>
      <c r="F2839" s="73"/>
      <c r="G2839" s="73"/>
    </row>
    <row r="2840">
      <c r="A2840" s="73"/>
      <c r="B2840" s="73"/>
      <c r="C2840" s="73"/>
      <c r="D2840" s="73"/>
      <c r="E2840" s="73"/>
      <c r="F2840" s="73"/>
      <c r="G2840" s="73"/>
    </row>
    <row r="2841">
      <c r="A2841" s="73"/>
      <c r="B2841" s="73"/>
      <c r="C2841" s="73"/>
      <c r="D2841" s="73"/>
      <c r="E2841" s="73"/>
      <c r="F2841" s="73"/>
      <c r="G2841" s="73"/>
    </row>
    <row r="2842">
      <c r="A2842" s="73"/>
      <c r="B2842" s="73"/>
      <c r="C2842" s="73"/>
      <c r="D2842" s="73"/>
      <c r="E2842" s="73"/>
      <c r="F2842" s="73"/>
      <c r="G2842" s="73"/>
    </row>
    <row r="2843">
      <c r="A2843" s="73"/>
      <c r="B2843" s="73"/>
      <c r="C2843" s="73"/>
      <c r="D2843" s="73"/>
      <c r="E2843" s="73"/>
      <c r="F2843" s="73"/>
      <c r="G2843" s="73"/>
    </row>
    <row r="2844">
      <c r="A2844" s="73"/>
      <c r="B2844" s="73"/>
      <c r="C2844" s="73"/>
      <c r="D2844" s="73"/>
      <c r="E2844" s="73"/>
      <c r="F2844" s="73"/>
      <c r="G2844" s="73"/>
    </row>
    <row r="2845">
      <c r="A2845" s="73"/>
      <c r="B2845" s="73"/>
      <c r="C2845" s="73"/>
      <c r="D2845" s="73"/>
      <c r="E2845" s="73"/>
      <c r="F2845" s="73"/>
      <c r="G2845" s="73"/>
    </row>
    <row r="2846">
      <c r="A2846" s="73"/>
      <c r="B2846" s="73"/>
      <c r="C2846" s="73"/>
      <c r="D2846" s="73"/>
      <c r="E2846" s="73"/>
      <c r="F2846" s="73"/>
      <c r="G2846" s="73"/>
    </row>
    <row r="2847">
      <c r="A2847" s="73"/>
      <c r="B2847" s="73"/>
      <c r="C2847" s="73"/>
      <c r="D2847" s="73"/>
      <c r="E2847" s="73"/>
      <c r="F2847" s="73"/>
      <c r="G2847" s="73"/>
    </row>
    <row r="2848">
      <c r="A2848" s="73"/>
      <c r="B2848" s="73"/>
      <c r="C2848" s="73"/>
      <c r="D2848" s="73"/>
      <c r="E2848" s="73"/>
      <c r="F2848" s="73"/>
      <c r="G2848" s="73"/>
    </row>
    <row r="2849">
      <c r="A2849" s="73"/>
      <c r="B2849" s="73"/>
      <c r="C2849" s="73"/>
      <c r="D2849" s="73"/>
      <c r="E2849" s="73"/>
      <c r="F2849" s="73"/>
      <c r="G2849" s="73"/>
    </row>
    <row r="2850">
      <c r="A2850" s="73"/>
      <c r="B2850" s="73"/>
      <c r="C2850" s="73"/>
      <c r="D2850" s="73"/>
      <c r="E2850" s="73"/>
      <c r="F2850" s="73"/>
      <c r="G2850" s="73"/>
    </row>
    <row r="2851">
      <c r="A2851" s="73"/>
      <c r="B2851" s="73"/>
      <c r="C2851" s="73"/>
      <c r="D2851" s="73"/>
      <c r="E2851" s="73"/>
      <c r="F2851" s="73"/>
      <c r="G2851" s="73"/>
    </row>
    <row r="2852">
      <c r="A2852" s="73"/>
      <c r="B2852" s="73"/>
      <c r="C2852" s="73"/>
      <c r="D2852" s="73"/>
      <c r="E2852" s="73"/>
      <c r="F2852" s="73"/>
      <c r="G2852" s="73"/>
    </row>
    <row r="2853">
      <c r="A2853" s="73"/>
      <c r="B2853" s="73"/>
      <c r="C2853" s="73"/>
      <c r="D2853" s="73"/>
      <c r="E2853" s="73"/>
      <c r="F2853" s="73"/>
      <c r="G2853" s="73"/>
    </row>
    <row r="2854">
      <c r="A2854" s="73"/>
      <c r="B2854" s="73"/>
      <c r="C2854" s="73"/>
      <c r="D2854" s="73"/>
      <c r="E2854" s="73"/>
      <c r="F2854" s="73"/>
      <c r="G2854" s="73"/>
    </row>
    <row r="2855">
      <c r="A2855" s="73"/>
      <c r="B2855" s="73"/>
      <c r="C2855" s="73"/>
      <c r="D2855" s="73"/>
      <c r="E2855" s="73"/>
      <c r="F2855" s="73"/>
      <c r="G2855" s="73"/>
    </row>
    <row r="2856">
      <c r="A2856" s="73"/>
      <c r="B2856" s="73"/>
      <c r="C2856" s="73"/>
      <c r="D2856" s="73"/>
      <c r="E2856" s="73"/>
      <c r="F2856" s="73"/>
      <c r="G2856" s="73"/>
    </row>
    <row r="2857">
      <c r="A2857" s="73"/>
      <c r="B2857" s="73"/>
      <c r="C2857" s="73"/>
      <c r="D2857" s="73"/>
      <c r="E2857" s="73"/>
      <c r="F2857" s="73"/>
      <c r="G2857" s="73"/>
    </row>
    <row r="2858">
      <c r="A2858" s="73"/>
      <c r="B2858" s="73"/>
      <c r="C2858" s="73"/>
      <c r="D2858" s="73"/>
      <c r="E2858" s="73"/>
      <c r="F2858" s="73"/>
      <c r="G2858" s="73"/>
    </row>
    <row r="2859">
      <c r="A2859" s="73"/>
      <c r="B2859" s="73"/>
      <c r="C2859" s="73"/>
      <c r="D2859" s="73"/>
      <c r="E2859" s="73"/>
      <c r="F2859" s="73"/>
      <c r="G2859" s="73"/>
    </row>
    <row r="2860">
      <c r="A2860" s="73"/>
      <c r="B2860" s="73"/>
      <c r="C2860" s="73"/>
      <c r="D2860" s="73"/>
      <c r="E2860" s="73"/>
      <c r="F2860" s="73"/>
      <c r="G2860" s="73"/>
    </row>
    <row r="2861">
      <c r="A2861" s="73"/>
      <c r="B2861" s="73"/>
      <c r="C2861" s="73"/>
      <c r="D2861" s="73"/>
      <c r="E2861" s="73"/>
      <c r="F2861" s="73"/>
      <c r="G2861" s="73"/>
    </row>
    <row r="2862">
      <c r="A2862" s="73"/>
      <c r="B2862" s="73"/>
      <c r="C2862" s="73"/>
      <c r="D2862" s="73"/>
      <c r="E2862" s="73"/>
      <c r="F2862" s="73"/>
      <c r="G2862" s="73"/>
    </row>
    <row r="2863">
      <c r="A2863" s="73"/>
      <c r="B2863" s="73"/>
      <c r="C2863" s="73"/>
      <c r="D2863" s="73"/>
      <c r="E2863" s="73"/>
      <c r="F2863" s="73"/>
      <c r="G2863" s="73"/>
    </row>
    <row r="2864">
      <c r="A2864" s="73"/>
      <c r="B2864" s="73"/>
      <c r="C2864" s="73"/>
      <c r="D2864" s="73"/>
      <c r="E2864" s="73"/>
      <c r="F2864" s="73"/>
      <c r="G2864" s="73"/>
    </row>
    <row r="2865">
      <c r="A2865" s="73"/>
      <c r="B2865" s="73"/>
      <c r="C2865" s="73"/>
      <c r="D2865" s="73"/>
      <c r="E2865" s="73"/>
      <c r="F2865" s="73"/>
      <c r="G2865" s="73"/>
    </row>
    <row r="2866">
      <c r="A2866" s="73"/>
      <c r="B2866" s="73"/>
      <c r="C2866" s="73"/>
      <c r="D2866" s="73"/>
      <c r="E2866" s="73"/>
      <c r="F2866" s="73"/>
      <c r="G2866" s="73"/>
    </row>
    <row r="2867">
      <c r="A2867" s="73"/>
      <c r="B2867" s="73"/>
      <c r="C2867" s="73"/>
      <c r="D2867" s="73"/>
      <c r="E2867" s="73"/>
      <c r="F2867" s="73"/>
      <c r="G2867" s="73"/>
    </row>
    <row r="2868">
      <c r="A2868" s="73"/>
      <c r="B2868" s="73"/>
      <c r="C2868" s="73"/>
      <c r="D2868" s="73"/>
      <c r="E2868" s="73"/>
      <c r="F2868" s="73"/>
      <c r="G2868" s="73"/>
    </row>
    <row r="2869">
      <c r="A2869" s="73"/>
      <c r="B2869" s="73"/>
      <c r="C2869" s="73"/>
      <c r="D2869" s="73"/>
      <c r="E2869" s="73"/>
      <c r="F2869" s="73"/>
      <c r="G2869" s="73"/>
    </row>
    <row r="2870">
      <c r="A2870" s="73"/>
      <c r="B2870" s="73"/>
      <c r="C2870" s="73"/>
      <c r="D2870" s="73"/>
      <c r="E2870" s="73"/>
      <c r="F2870" s="73"/>
      <c r="G2870" s="73"/>
    </row>
    <row r="2871">
      <c r="A2871" s="73"/>
      <c r="B2871" s="73"/>
      <c r="C2871" s="73"/>
      <c r="D2871" s="73"/>
      <c r="E2871" s="73"/>
      <c r="F2871" s="73"/>
      <c r="G2871" s="73"/>
    </row>
    <row r="2872">
      <c r="A2872" s="73"/>
      <c r="B2872" s="73"/>
      <c r="C2872" s="73"/>
      <c r="D2872" s="73"/>
      <c r="E2872" s="73"/>
      <c r="F2872" s="73"/>
      <c r="G2872" s="73"/>
    </row>
    <row r="2873">
      <c r="A2873" s="73"/>
      <c r="B2873" s="73"/>
      <c r="C2873" s="73"/>
      <c r="D2873" s="73"/>
      <c r="E2873" s="73"/>
      <c r="F2873" s="73"/>
      <c r="G2873" s="73"/>
    </row>
    <row r="2874">
      <c r="A2874" s="73"/>
      <c r="B2874" s="73"/>
      <c r="C2874" s="73"/>
      <c r="D2874" s="73"/>
      <c r="E2874" s="73"/>
      <c r="F2874" s="73"/>
      <c r="G2874" s="73"/>
    </row>
    <row r="2875">
      <c r="A2875" s="73"/>
      <c r="B2875" s="73"/>
      <c r="C2875" s="73"/>
      <c r="D2875" s="73"/>
      <c r="E2875" s="73"/>
      <c r="F2875" s="73"/>
      <c r="G2875" s="73"/>
    </row>
    <row r="2876">
      <c r="A2876" s="73"/>
      <c r="B2876" s="73"/>
      <c r="C2876" s="73"/>
      <c r="D2876" s="73"/>
      <c r="E2876" s="73"/>
      <c r="F2876" s="73"/>
      <c r="G2876" s="73"/>
    </row>
    <row r="2877">
      <c r="A2877" s="73"/>
      <c r="B2877" s="73"/>
      <c r="C2877" s="73"/>
      <c r="D2877" s="73"/>
      <c r="E2877" s="73"/>
      <c r="F2877" s="73"/>
      <c r="G2877" s="73"/>
    </row>
    <row r="2878">
      <c r="A2878" s="73"/>
      <c r="B2878" s="73"/>
      <c r="C2878" s="73"/>
      <c r="D2878" s="73"/>
      <c r="E2878" s="73"/>
      <c r="F2878" s="73"/>
      <c r="G2878" s="73"/>
    </row>
    <row r="2879">
      <c r="A2879" s="73"/>
      <c r="B2879" s="73"/>
      <c r="C2879" s="73"/>
      <c r="D2879" s="73"/>
      <c r="E2879" s="73"/>
      <c r="F2879" s="73"/>
      <c r="G2879" s="73"/>
    </row>
    <row r="2880">
      <c r="A2880" s="73"/>
      <c r="B2880" s="73"/>
      <c r="C2880" s="73"/>
      <c r="D2880" s="73"/>
      <c r="E2880" s="73"/>
      <c r="F2880" s="73"/>
      <c r="G2880" s="73"/>
    </row>
    <row r="2881">
      <c r="A2881" s="73"/>
      <c r="B2881" s="73"/>
      <c r="C2881" s="73"/>
      <c r="D2881" s="73"/>
      <c r="E2881" s="73"/>
      <c r="F2881" s="73"/>
      <c r="G2881" s="73"/>
    </row>
    <row r="2882">
      <c r="A2882" s="73"/>
      <c r="B2882" s="73"/>
      <c r="C2882" s="73"/>
      <c r="D2882" s="73"/>
      <c r="E2882" s="73"/>
      <c r="F2882" s="73"/>
      <c r="G2882" s="73"/>
    </row>
    <row r="2883">
      <c r="A2883" s="73"/>
      <c r="B2883" s="73"/>
      <c r="C2883" s="73"/>
      <c r="D2883" s="73"/>
      <c r="E2883" s="73"/>
      <c r="F2883" s="73"/>
      <c r="G2883" s="73"/>
    </row>
    <row r="2884">
      <c r="A2884" s="73"/>
      <c r="B2884" s="73"/>
      <c r="C2884" s="73"/>
      <c r="D2884" s="73"/>
      <c r="E2884" s="73"/>
      <c r="F2884" s="73"/>
      <c r="G2884" s="73"/>
    </row>
    <row r="2885">
      <c r="A2885" s="73"/>
      <c r="B2885" s="73"/>
      <c r="C2885" s="73"/>
      <c r="D2885" s="73"/>
      <c r="E2885" s="73"/>
      <c r="F2885" s="73"/>
      <c r="G2885" s="73"/>
    </row>
    <row r="2886">
      <c r="A2886" s="73"/>
      <c r="B2886" s="73"/>
      <c r="C2886" s="73"/>
      <c r="D2886" s="73"/>
      <c r="E2886" s="73"/>
      <c r="F2886" s="73"/>
      <c r="G2886" s="73"/>
    </row>
    <row r="2887">
      <c r="A2887" s="73"/>
      <c r="B2887" s="73"/>
      <c r="C2887" s="73"/>
      <c r="D2887" s="73"/>
      <c r="E2887" s="73"/>
      <c r="F2887" s="73"/>
      <c r="G2887" s="73"/>
    </row>
    <row r="2888">
      <c r="A2888" s="73"/>
      <c r="B2888" s="73"/>
      <c r="C2888" s="73"/>
      <c r="D2888" s="73"/>
      <c r="E2888" s="73"/>
      <c r="F2888" s="73"/>
      <c r="G2888" s="73"/>
    </row>
    <row r="2889">
      <c r="A2889" s="73"/>
      <c r="B2889" s="73"/>
      <c r="C2889" s="73"/>
      <c r="D2889" s="73"/>
      <c r="E2889" s="73"/>
      <c r="F2889" s="73"/>
      <c r="G2889" s="73"/>
    </row>
    <row r="2890">
      <c r="A2890" s="73"/>
      <c r="B2890" s="73"/>
      <c r="C2890" s="73"/>
      <c r="D2890" s="73"/>
      <c r="E2890" s="73"/>
      <c r="F2890" s="73"/>
      <c r="G2890" s="73"/>
    </row>
    <row r="2891">
      <c r="A2891" s="73"/>
      <c r="B2891" s="73"/>
      <c r="C2891" s="73"/>
      <c r="D2891" s="73"/>
      <c r="E2891" s="73"/>
      <c r="F2891" s="73"/>
      <c r="G2891" s="73"/>
    </row>
    <row r="2892">
      <c r="A2892" s="73"/>
      <c r="B2892" s="73"/>
      <c r="C2892" s="73"/>
      <c r="D2892" s="73"/>
      <c r="E2892" s="73"/>
      <c r="F2892" s="73"/>
      <c r="G2892" s="73"/>
    </row>
    <row r="2893">
      <c r="A2893" s="73"/>
      <c r="B2893" s="73"/>
      <c r="C2893" s="73"/>
      <c r="D2893" s="73"/>
      <c r="E2893" s="73"/>
      <c r="F2893" s="73"/>
      <c r="G2893" s="73"/>
    </row>
    <row r="2894">
      <c r="A2894" s="73"/>
      <c r="B2894" s="73"/>
      <c r="C2894" s="73"/>
      <c r="D2894" s="73"/>
      <c r="E2894" s="73"/>
      <c r="F2894" s="73"/>
      <c r="G2894" s="73"/>
    </row>
    <row r="2895">
      <c r="A2895" s="73"/>
      <c r="B2895" s="73"/>
      <c r="C2895" s="73"/>
      <c r="D2895" s="73"/>
      <c r="E2895" s="73"/>
      <c r="F2895" s="73"/>
      <c r="G2895" s="73"/>
    </row>
    <row r="2896">
      <c r="A2896" s="73"/>
      <c r="B2896" s="73"/>
      <c r="C2896" s="73"/>
      <c r="D2896" s="73"/>
      <c r="E2896" s="73"/>
      <c r="F2896" s="73"/>
      <c r="G2896" s="73"/>
    </row>
    <row r="2897">
      <c r="A2897" s="73"/>
      <c r="B2897" s="73"/>
      <c r="C2897" s="73"/>
      <c r="D2897" s="73"/>
      <c r="E2897" s="73"/>
      <c r="F2897" s="73"/>
      <c r="G2897" s="73"/>
    </row>
    <row r="2898">
      <c r="A2898" s="73"/>
      <c r="B2898" s="73"/>
      <c r="C2898" s="73"/>
      <c r="D2898" s="73"/>
      <c r="E2898" s="73"/>
      <c r="F2898" s="73"/>
      <c r="G2898" s="73"/>
    </row>
    <row r="2899">
      <c r="A2899" s="73"/>
      <c r="B2899" s="73"/>
      <c r="C2899" s="73"/>
      <c r="D2899" s="73"/>
      <c r="E2899" s="73"/>
      <c r="F2899" s="73"/>
      <c r="G2899" s="73"/>
    </row>
    <row r="2900">
      <c r="A2900" s="73"/>
      <c r="B2900" s="73"/>
      <c r="C2900" s="73"/>
      <c r="D2900" s="73"/>
      <c r="E2900" s="73"/>
      <c r="F2900" s="73"/>
      <c r="G2900" s="73"/>
    </row>
    <row r="2901">
      <c r="A2901" s="73"/>
      <c r="B2901" s="73"/>
      <c r="C2901" s="73"/>
      <c r="D2901" s="73"/>
      <c r="E2901" s="73"/>
      <c r="F2901" s="73"/>
      <c r="G2901" s="73"/>
    </row>
    <row r="2902">
      <c r="A2902" s="73"/>
      <c r="B2902" s="73"/>
      <c r="C2902" s="73"/>
      <c r="D2902" s="73"/>
      <c r="E2902" s="73"/>
      <c r="F2902" s="73"/>
      <c r="G2902" s="73"/>
    </row>
    <row r="2903">
      <c r="A2903" s="73"/>
      <c r="B2903" s="73"/>
      <c r="C2903" s="73"/>
      <c r="D2903" s="73"/>
      <c r="E2903" s="73"/>
      <c r="F2903" s="73"/>
      <c r="G2903" s="73"/>
    </row>
    <row r="2904">
      <c r="A2904" s="73"/>
      <c r="B2904" s="73"/>
      <c r="C2904" s="73"/>
      <c r="D2904" s="73"/>
      <c r="E2904" s="73"/>
      <c r="F2904" s="73"/>
      <c r="G2904" s="73"/>
    </row>
    <row r="2905">
      <c r="A2905" s="73"/>
      <c r="B2905" s="73"/>
      <c r="C2905" s="73"/>
      <c r="D2905" s="73"/>
      <c r="E2905" s="73"/>
      <c r="F2905" s="73"/>
      <c r="G2905" s="73"/>
    </row>
    <row r="2906">
      <c r="A2906" s="73"/>
      <c r="B2906" s="73"/>
      <c r="C2906" s="73"/>
      <c r="D2906" s="73"/>
      <c r="E2906" s="73"/>
      <c r="F2906" s="73"/>
      <c r="G2906" s="73"/>
    </row>
    <row r="2907">
      <c r="A2907" s="73"/>
      <c r="B2907" s="73"/>
      <c r="C2907" s="73"/>
      <c r="D2907" s="73"/>
      <c r="E2907" s="73"/>
      <c r="F2907" s="73"/>
      <c r="G2907" s="73"/>
    </row>
    <row r="2908">
      <c r="A2908" s="73"/>
      <c r="B2908" s="73"/>
      <c r="C2908" s="73"/>
      <c r="D2908" s="73"/>
      <c r="E2908" s="73"/>
      <c r="F2908" s="73"/>
      <c r="G2908" s="73"/>
    </row>
    <row r="2909">
      <c r="A2909" s="73"/>
      <c r="B2909" s="73"/>
      <c r="C2909" s="73"/>
      <c r="D2909" s="73"/>
      <c r="E2909" s="73"/>
      <c r="F2909" s="73"/>
      <c r="G2909" s="73"/>
    </row>
    <row r="2910">
      <c r="A2910" s="73"/>
      <c r="B2910" s="73"/>
      <c r="C2910" s="73"/>
      <c r="D2910" s="73"/>
      <c r="E2910" s="73"/>
      <c r="F2910" s="73"/>
      <c r="G2910" s="73"/>
    </row>
    <row r="2911">
      <c r="A2911" s="73"/>
      <c r="B2911" s="73"/>
      <c r="C2911" s="73"/>
      <c r="D2911" s="73"/>
      <c r="E2911" s="73"/>
      <c r="F2911" s="73"/>
      <c r="G2911" s="73"/>
    </row>
    <row r="2912">
      <c r="A2912" s="73"/>
      <c r="B2912" s="73"/>
      <c r="C2912" s="73"/>
      <c r="D2912" s="73"/>
      <c r="E2912" s="73"/>
      <c r="F2912" s="73"/>
      <c r="G2912" s="73"/>
    </row>
    <row r="2913">
      <c r="A2913" s="73"/>
      <c r="B2913" s="73"/>
      <c r="C2913" s="73"/>
      <c r="D2913" s="73"/>
      <c r="E2913" s="73"/>
      <c r="F2913" s="73"/>
      <c r="G2913" s="73"/>
    </row>
    <row r="2914">
      <c r="A2914" s="73"/>
      <c r="B2914" s="73"/>
      <c r="C2914" s="73"/>
      <c r="D2914" s="73"/>
      <c r="E2914" s="73"/>
      <c r="F2914" s="73"/>
      <c r="G2914" s="73"/>
    </row>
    <row r="2915">
      <c r="A2915" s="73"/>
      <c r="B2915" s="73"/>
      <c r="C2915" s="73"/>
      <c r="D2915" s="73"/>
      <c r="E2915" s="73"/>
      <c r="F2915" s="73"/>
      <c r="G2915" s="73"/>
    </row>
    <row r="2916">
      <c r="A2916" s="73"/>
      <c r="B2916" s="73"/>
      <c r="C2916" s="73"/>
      <c r="D2916" s="73"/>
      <c r="E2916" s="73"/>
      <c r="F2916" s="73"/>
      <c r="G2916" s="73"/>
    </row>
    <row r="2917">
      <c r="A2917" s="73"/>
      <c r="B2917" s="73"/>
      <c r="C2917" s="73"/>
      <c r="D2917" s="73"/>
      <c r="E2917" s="73"/>
      <c r="F2917" s="73"/>
      <c r="G2917" s="73"/>
    </row>
    <row r="2918">
      <c r="A2918" s="73"/>
      <c r="B2918" s="73"/>
      <c r="C2918" s="73"/>
      <c r="D2918" s="73"/>
      <c r="E2918" s="73"/>
      <c r="F2918" s="73"/>
      <c r="G2918" s="73"/>
    </row>
    <row r="2919">
      <c r="A2919" s="73"/>
      <c r="B2919" s="73"/>
      <c r="C2919" s="73"/>
      <c r="D2919" s="73"/>
      <c r="E2919" s="73"/>
      <c r="F2919" s="73"/>
      <c r="G2919" s="73"/>
    </row>
    <row r="2920">
      <c r="A2920" s="73"/>
      <c r="B2920" s="73"/>
      <c r="C2920" s="73"/>
      <c r="D2920" s="73"/>
      <c r="E2920" s="73"/>
      <c r="F2920" s="73"/>
      <c r="G2920" s="73"/>
    </row>
    <row r="2921">
      <c r="A2921" s="73"/>
      <c r="B2921" s="73"/>
      <c r="C2921" s="73"/>
      <c r="D2921" s="73"/>
      <c r="E2921" s="73"/>
      <c r="F2921" s="73"/>
      <c r="G2921" s="73"/>
    </row>
    <row r="2922">
      <c r="A2922" s="73"/>
      <c r="B2922" s="73"/>
      <c r="C2922" s="73"/>
      <c r="D2922" s="73"/>
      <c r="E2922" s="73"/>
      <c r="F2922" s="73"/>
      <c r="G2922" s="73"/>
    </row>
    <row r="2923">
      <c r="A2923" s="73"/>
      <c r="B2923" s="73"/>
      <c r="C2923" s="73"/>
      <c r="D2923" s="73"/>
      <c r="E2923" s="73"/>
      <c r="F2923" s="73"/>
      <c r="G2923" s="73"/>
    </row>
    <row r="2924">
      <c r="A2924" s="73"/>
      <c r="B2924" s="73"/>
      <c r="C2924" s="73"/>
      <c r="D2924" s="73"/>
      <c r="E2924" s="73"/>
      <c r="F2924" s="73"/>
      <c r="G2924" s="73"/>
    </row>
    <row r="2925">
      <c r="A2925" s="73"/>
      <c r="B2925" s="73"/>
      <c r="C2925" s="73"/>
      <c r="D2925" s="73"/>
      <c r="E2925" s="73"/>
      <c r="F2925" s="73"/>
      <c r="G2925" s="73"/>
    </row>
    <row r="2926">
      <c r="A2926" s="73"/>
      <c r="B2926" s="73"/>
      <c r="C2926" s="73"/>
      <c r="D2926" s="73"/>
      <c r="E2926" s="73"/>
      <c r="F2926" s="73"/>
      <c r="G2926" s="73"/>
    </row>
    <row r="2927">
      <c r="A2927" s="73"/>
      <c r="B2927" s="73"/>
      <c r="C2927" s="73"/>
      <c r="D2927" s="73"/>
      <c r="E2927" s="73"/>
      <c r="F2927" s="73"/>
      <c r="G2927" s="73"/>
    </row>
    <row r="2928">
      <c r="A2928" s="73"/>
      <c r="B2928" s="73"/>
      <c r="C2928" s="73"/>
      <c r="D2928" s="73"/>
      <c r="E2928" s="73"/>
      <c r="F2928" s="73"/>
      <c r="G2928" s="73"/>
    </row>
    <row r="2929">
      <c r="A2929" s="73"/>
      <c r="B2929" s="73"/>
      <c r="C2929" s="73"/>
      <c r="D2929" s="73"/>
      <c r="E2929" s="73"/>
      <c r="F2929" s="73"/>
      <c r="G2929" s="73"/>
    </row>
    <row r="2930">
      <c r="A2930" s="73"/>
      <c r="B2930" s="73"/>
      <c r="C2930" s="73"/>
      <c r="D2930" s="73"/>
      <c r="E2930" s="73"/>
      <c r="F2930" s="73"/>
      <c r="G2930" s="73"/>
    </row>
    <row r="2931">
      <c r="A2931" s="73"/>
      <c r="B2931" s="73"/>
      <c r="C2931" s="73"/>
      <c r="D2931" s="73"/>
      <c r="E2931" s="73"/>
      <c r="F2931" s="73"/>
      <c r="G2931" s="73"/>
    </row>
    <row r="2932">
      <c r="A2932" s="73"/>
      <c r="B2932" s="73"/>
      <c r="C2932" s="73"/>
      <c r="D2932" s="73"/>
      <c r="E2932" s="73"/>
      <c r="F2932" s="73"/>
      <c r="G2932" s="73"/>
    </row>
    <row r="2933">
      <c r="A2933" s="73"/>
      <c r="B2933" s="73"/>
      <c r="C2933" s="73"/>
      <c r="D2933" s="73"/>
      <c r="E2933" s="73"/>
      <c r="F2933" s="73"/>
      <c r="G2933" s="73"/>
    </row>
    <row r="2934">
      <c r="A2934" s="73"/>
      <c r="B2934" s="73"/>
      <c r="C2934" s="73"/>
      <c r="D2934" s="73"/>
      <c r="E2934" s="73"/>
      <c r="F2934" s="73"/>
      <c r="G2934" s="73"/>
    </row>
    <row r="2935">
      <c r="A2935" s="73"/>
      <c r="B2935" s="73"/>
      <c r="C2935" s="73"/>
      <c r="D2935" s="73"/>
      <c r="E2935" s="73"/>
      <c r="F2935" s="73"/>
      <c r="G2935" s="73"/>
    </row>
    <row r="2936">
      <c r="A2936" s="73"/>
      <c r="B2936" s="73"/>
      <c r="C2936" s="73"/>
      <c r="D2936" s="73"/>
      <c r="E2936" s="73"/>
      <c r="F2936" s="73"/>
      <c r="G2936" s="73"/>
    </row>
    <row r="2937">
      <c r="A2937" s="73"/>
      <c r="B2937" s="73"/>
      <c r="C2937" s="73"/>
      <c r="D2937" s="73"/>
      <c r="E2937" s="73"/>
      <c r="F2937" s="73"/>
      <c r="G2937" s="73"/>
    </row>
    <row r="2938">
      <c r="A2938" s="73"/>
      <c r="B2938" s="73"/>
      <c r="C2938" s="73"/>
      <c r="D2938" s="73"/>
      <c r="E2938" s="73"/>
      <c r="F2938" s="73"/>
      <c r="G2938" s="73"/>
    </row>
    <row r="2939">
      <c r="A2939" s="73"/>
      <c r="B2939" s="73"/>
      <c r="C2939" s="73"/>
      <c r="D2939" s="73"/>
      <c r="E2939" s="73"/>
      <c r="F2939" s="73"/>
      <c r="G2939" s="73"/>
    </row>
    <row r="2940">
      <c r="A2940" s="73"/>
      <c r="B2940" s="73"/>
      <c r="C2940" s="73"/>
      <c r="D2940" s="73"/>
      <c r="E2940" s="73"/>
      <c r="F2940" s="73"/>
      <c r="G2940" s="73"/>
    </row>
    <row r="2941">
      <c r="A2941" s="73"/>
      <c r="B2941" s="73"/>
      <c r="C2941" s="73"/>
      <c r="D2941" s="73"/>
      <c r="E2941" s="73"/>
      <c r="F2941" s="73"/>
      <c r="G2941" s="73"/>
    </row>
    <row r="2942">
      <c r="A2942" s="73"/>
      <c r="B2942" s="73"/>
      <c r="C2942" s="73"/>
      <c r="D2942" s="73"/>
      <c r="E2942" s="73"/>
      <c r="F2942" s="73"/>
      <c r="G2942" s="73"/>
    </row>
    <row r="2943">
      <c r="A2943" s="73"/>
      <c r="B2943" s="73"/>
      <c r="C2943" s="73"/>
      <c r="D2943" s="73"/>
      <c r="E2943" s="73"/>
      <c r="F2943" s="73"/>
      <c r="G2943" s="73"/>
    </row>
    <row r="2944">
      <c r="A2944" s="73"/>
      <c r="B2944" s="73"/>
      <c r="C2944" s="73"/>
      <c r="D2944" s="73"/>
      <c r="E2944" s="73"/>
      <c r="F2944" s="73"/>
      <c r="G2944" s="73"/>
    </row>
    <row r="2945">
      <c r="A2945" s="73"/>
      <c r="B2945" s="73"/>
      <c r="C2945" s="73"/>
      <c r="D2945" s="73"/>
      <c r="E2945" s="73"/>
      <c r="F2945" s="73"/>
      <c r="G2945" s="73"/>
    </row>
    <row r="2946">
      <c r="A2946" s="73"/>
      <c r="B2946" s="73"/>
      <c r="C2946" s="73"/>
      <c r="D2946" s="73"/>
      <c r="E2946" s="73"/>
      <c r="F2946" s="73"/>
      <c r="G2946" s="73"/>
    </row>
    <row r="2947">
      <c r="A2947" s="73"/>
      <c r="B2947" s="73"/>
      <c r="C2947" s="73"/>
      <c r="D2947" s="73"/>
      <c r="E2947" s="73"/>
      <c r="F2947" s="73"/>
      <c r="G2947" s="73"/>
    </row>
    <row r="2948">
      <c r="A2948" s="73"/>
      <c r="B2948" s="73"/>
      <c r="C2948" s="73"/>
      <c r="D2948" s="73"/>
      <c r="E2948" s="73"/>
      <c r="F2948" s="73"/>
      <c r="G2948" s="73"/>
    </row>
    <row r="2949">
      <c r="A2949" s="73"/>
      <c r="B2949" s="73"/>
      <c r="C2949" s="73"/>
      <c r="D2949" s="73"/>
      <c r="E2949" s="73"/>
      <c r="F2949" s="73"/>
      <c r="G2949" s="73"/>
    </row>
    <row r="2950">
      <c r="A2950" s="73"/>
      <c r="B2950" s="73"/>
      <c r="C2950" s="73"/>
      <c r="D2950" s="73"/>
      <c r="E2950" s="73"/>
      <c r="F2950" s="73"/>
      <c r="G2950" s="73"/>
    </row>
    <row r="2951">
      <c r="A2951" s="73"/>
      <c r="B2951" s="73"/>
      <c r="C2951" s="73"/>
      <c r="D2951" s="73"/>
      <c r="E2951" s="73"/>
      <c r="F2951" s="73"/>
      <c r="G2951" s="73"/>
    </row>
    <row r="2952">
      <c r="A2952" s="73"/>
      <c r="B2952" s="73"/>
      <c r="C2952" s="73"/>
      <c r="D2952" s="73"/>
      <c r="E2952" s="73"/>
      <c r="F2952" s="73"/>
      <c r="G2952" s="73"/>
    </row>
    <row r="2953">
      <c r="A2953" s="73"/>
      <c r="B2953" s="73"/>
      <c r="C2953" s="73"/>
      <c r="D2953" s="73"/>
      <c r="E2953" s="73"/>
      <c r="F2953" s="73"/>
      <c r="G2953" s="73"/>
    </row>
    <row r="2954">
      <c r="A2954" s="73"/>
      <c r="B2954" s="73"/>
      <c r="C2954" s="73"/>
      <c r="D2954" s="73"/>
      <c r="E2954" s="73"/>
      <c r="F2954" s="73"/>
      <c r="G2954" s="73"/>
    </row>
    <row r="2955">
      <c r="A2955" s="73"/>
      <c r="B2955" s="73"/>
      <c r="C2955" s="73"/>
      <c r="D2955" s="73"/>
      <c r="E2955" s="73"/>
      <c r="F2955" s="73"/>
      <c r="G2955" s="73"/>
    </row>
    <row r="2956">
      <c r="A2956" s="73"/>
      <c r="B2956" s="73"/>
      <c r="C2956" s="73"/>
      <c r="D2956" s="73"/>
      <c r="E2956" s="73"/>
      <c r="F2956" s="73"/>
      <c r="G2956" s="73"/>
    </row>
    <row r="2957">
      <c r="A2957" s="73"/>
      <c r="B2957" s="73"/>
      <c r="C2957" s="73"/>
      <c r="D2957" s="73"/>
      <c r="E2957" s="73"/>
      <c r="F2957" s="73"/>
      <c r="G2957" s="73"/>
    </row>
    <row r="2958">
      <c r="A2958" s="73"/>
      <c r="B2958" s="73"/>
      <c r="C2958" s="73"/>
      <c r="D2958" s="73"/>
      <c r="E2958" s="73"/>
      <c r="F2958" s="73"/>
      <c r="G2958" s="73"/>
    </row>
    <row r="2959">
      <c r="A2959" s="73"/>
      <c r="B2959" s="73"/>
      <c r="C2959" s="73"/>
      <c r="D2959" s="73"/>
      <c r="E2959" s="73"/>
      <c r="F2959" s="73"/>
      <c r="G2959" s="73"/>
    </row>
    <row r="2960">
      <c r="A2960" s="73"/>
      <c r="B2960" s="73"/>
      <c r="C2960" s="73"/>
      <c r="D2960" s="73"/>
      <c r="E2960" s="73"/>
      <c r="F2960" s="73"/>
      <c r="G2960" s="73"/>
    </row>
    <row r="2961">
      <c r="A2961" s="73"/>
      <c r="B2961" s="73"/>
      <c r="C2961" s="73"/>
      <c r="D2961" s="73"/>
      <c r="E2961" s="73"/>
      <c r="F2961" s="73"/>
      <c r="G2961" s="73"/>
    </row>
    <row r="2962">
      <c r="A2962" s="73"/>
      <c r="B2962" s="73"/>
      <c r="C2962" s="73"/>
      <c r="D2962" s="73"/>
      <c r="E2962" s="73"/>
      <c r="F2962" s="73"/>
      <c r="G2962" s="73"/>
    </row>
    <row r="2963">
      <c r="A2963" s="73"/>
      <c r="B2963" s="73"/>
      <c r="C2963" s="73"/>
      <c r="D2963" s="73"/>
      <c r="E2963" s="73"/>
      <c r="F2963" s="73"/>
      <c r="G2963" s="73"/>
    </row>
    <row r="2964">
      <c r="A2964" s="73"/>
      <c r="B2964" s="73"/>
      <c r="C2964" s="73"/>
      <c r="D2964" s="73"/>
      <c r="E2964" s="73"/>
      <c r="F2964" s="73"/>
      <c r="G2964" s="73"/>
    </row>
    <row r="2965">
      <c r="A2965" s="73"/>
      <c r="B2965" s="73"/>
      <c r="C2965" s="73"/>
      <c r="D2965" s="73"/>
      <c r="E2965" s="73"/>
      <c r="F2965" s="73"/>
      <c r="G2965" s="73"/>
    </row>
    <row r="2966">
      <c r="A2966" s="73"/>
      <c r="B2966" s="73"/>
      <c r="C2966" s="73"/>
      <c r="D2966" s="73"/>
      <c r="E2966" s="73"/>
      <c r="F2966" s="73"/>
      <c r="G2966" s="73"/>
    </row>
    <row r="2967">
      <c r="A2967" s="73"/>
      <c r="B2967" s="73"/>
      <c r="C2967" s="73"/>
      <c r="D2967" s="73"/>
      <c r="E2967" s="73"/>
      <c r="F2967" s="73"/>
      <c r="G2967" s="73"/>
    </row>
    <row r="2968">
      <c r="A2968" s="73"/>
      <c r="B2968" s="73"/>
      <c r="C2968" s="73"/>
      <c r="D2968" s="73"/>
      <c r="E2968" s="73"/>
      <c r="F2968" s="73"/>
      <c r="G2968" s="73"/>
    </row>
    <row r="2969">
      <c r="A2969" s="73"/>
      <c r="B2969" s="73"/>
      <c r="C2969" s="73"/>
      <c r="D2969" s="73"/>
      <c r="E2969" s="73"/>
      <c r="F2969" s="73"/>
      <c r="G2969" s="73"/>
    </row>
    <row r="2970">
      <c r="A2970" s="73"/>
      <c r="B2970" s="73"/>
      <c r="C2970" s="73"/>
      <c r="D2970" s="73"/>
      <c r="E2970" s="73"/>
      <c r="F2970" s="73"/>
      <c r="G2970" s="73"/>
    </row>
    <row r="2971">
      <c r="A2971" s="73"/>
      <c r="B2971" s="73"/>
      <c r="C2971" s="73"/>
      <c r="D2971" s="73"/>
      <c r="E2971" s="73"/>
      <c r="F2971" s="73"/>
      <c r="G2971" s="73"/>
    </row>
    <row r="2972">
      <c r="A2972" s="73"/>
      <c r="B2972" s="73"/>
      <c r="C2972" s="73"/>
      <c r="D2972" s="73"/>
      <c r="E2972" s="73"/>
      <c r="F2972" s="73"/>
      <c r="G2972" s="73"/>
    </row>
    <row r="2973">
      <c r="A2973" s="73"/>
      <c r="B2973" s="73"/>
      <c r="C2973" s="73"/>
      <c r="D2973" s="73"/>
      <c r="E2973" s="73"/>
      <c r="F2973" s="73"/>
      <c r="G2973" s="73"/>
    </row>
    <row r="2974">
      <c r="A2974" s="73"/>
      <c r="B2974" s="73"/>
      <c r="C2974" s="73"/>
      <c r="D2974" s="73"/>
      <c r="E2974" s="73"/>
      <c r="F2974" s="73"/>
      <c r="G2974" s="73"/>
    </row>
    <row r="2975">
      <c r="A2975" s="73"/>
      <c r="B2975" s="73"/>
      <c r="C2975" s="73"/>
      <c r="D2975" s="73"/>
      <c r="E2975" s="73"/>
      <c r="F2975" s="73"/>
      <c r="G2975" s="73"/>
    </row>
    <row r="2976">
      <c r="A2976" s="73"/>
      <c r="B2976" s="73"/>
      <c r="C2976" s="73"/>
      <c r="D2976" s="73"/>
      <c r="E2976" s="73"/>
      <c r="F2976" s="73"/>
      <c r="G2976" s="73"/>
    </row>
    <row r="2977">
      <c r="A2977" s="73"/>
      <c r="B2977" s="73"/>
      <c r="C2977" s="73"/>
      <c r="D2977" s="73"/>
      <c r="E2977" s="73"/>
      <c r="F2977" s="73"/>
      <c r="G2977" s="73"/>
    </row>
    <row r="2978">
      <c r="A2978" s="73"/>
      <c r="B2978" s="73"/>
      <c r="C2978" s="73"/>
      <c r="D2978" s="73"/>
      <c r="E2978" s="73"/>
      <c r="F2978" s="73"/>
      <c r="G2978" s="73"/>
    </row>
    <row r="2979">
      <c r="A2979" s="73"/>
      <c r="B2979" s="73"/>
      <c r="C2979" s="73"/>
      <c r="D2979" s="73"/>
      <c r="E2979" s="73"/>
      <c r="F2979" s="73"/>
      <c r="G2979" s="73"/>
    </row>
    <row r="2980">
      <c r="A2980" s="73"/>
      <c r="B2980" s="73"/>
      <c r="C2980" s="73"/>
      <c r="D2980" s="73"/>
      <c r="E2980" s="73"/>
      <c r="F2980" s="73"/>
      <c r="G2980" s="73"/>
    </row>
    <row r="2981">
      <c r="A2981" s="73"/>
      <c r="B2981" s="73"/>
      <c r="C2981" s="73"/>
      <c r="D2981" s="73"/>
      <c r="E2981" s="73"/>
      <c r="F2981" s="73"/>
      <c r="G2981" s="73"/>
    </row>
    <row r="2982">
      <c r="A2982" s="73"/>
      <c r="B2982" s="73"/>
      <c r="C2982" s="73"/>
      <c r="D2982" s="73"/>
      <c r="E2982" s="73"/>
      <c r="F2982" s="73"/>
      <c r="G2982" s="73"/>
    </row>
    <row r="2983">
      <c r="A2983" s="73"/>
      <c r="B2983" s="73"/>
      <c r="C2983" s="73"/>
      <c r="D2983" s="73"/>
      <c r="E2983" s="73"/>
      <c r="F2983" s="73"/>
      <c r="G2983" s="73"/>
    </row>
    <row r="2984">
      <c r="A2984" s="73"/>
      <c r="B2984" s="73"/>
      <c r="C2984" s="73"/>
      <c r="D2984" s="73"/>
      <c r="E2984" s="73"/>
      <c r="F2984" s="73"/>
      <c r="G2984" s="73"/>
    </row>
    <row r="2985">
      <c r="A2985" s="73"/>
      <c r="B2985" s="73"/>
      <c r="C2985" s="73"/>
      <c r="D2985" s="73"/>
      <c r="E2985" s="73"/>
      <c r="F2985" s="73"/>
      <c r="G2985" s="73"/>
    </row>
    <row r="2986">
      <c r="A2986" s="73"/>
      <c r="B2986" s="73"/>
      <c r="C2986" s="73"/>
      <c r="D2986" s="73"/>
      <c r="E2986" s="73"/>
      <c r="F2986" s="73"/>
      <c r="G2986" s="73"/>
    </row>
    <row r="2987">
      <c r="A2987" s="73"/>
      <c r="B2987" s="73"/>
      <c r="C2987" s="73"/>
      <c r="D2987" s="73"/>
      <c r="E2987" s="73"/>
      <c r="F2987" s="73"/>
      <c r="G2987" s="73"/>
    </row>
    <row r="2988">
      <c r="A2988" s="73"/>
      <c r="B2988" s="73"/>
      <c r="C2988" s="73"/>
      <c r="D2988" s="73"/>
      <c r="E2988" s="73"/>
      <c r="F2988" s="73"/>
      <c r="G2988" s="73"/>
    </row>
    <row r="2989">
      <c r="A2989" s="73"/>
      <c r="B2989" s="73"/>
      <c r="C2989" s="73"/>
      <c r="D2989" s="73"/>
      <c r="E2989" s="73"/>
      <c r="F2989" s="73"/>
      <c r="G2989" s="73"/>
    </row>
    <row r="2990">
      <c r="A2990" s="73"/>
      <c r="B2990" s="73"/>
      <c r="C2990" s="73"/>
      <c r="D2990" s="73"/>
      <c r="E2990" s="73"/>
      <c r="F2990" s="73"/>
      <c r="G2990" s="73"/>
    </row>
    <row r="2991">
      <c r="A2991" s="73"/>
      <c r="B2991" s="73"/>
      <c r="C2991" s="73"/>
      <c r="D2991" s="73"/>
      <c r="E2991" s="73"/>
      <c r="F2991" s="73"/>
      <c r="G2991" s="73"/>
    </row>
    <row r="2992">
      <c r="A2992" s="73"/>
      <c r="B2992" s="73"/>
      <c r="C2992" s="73"/>
      <c r="D2992" s="73"/>
      <c r="E2992" s="73"/>
      <c r="F2992" s="73"/>
      <c r="G2992" s="73"/>
    </row>
    <row r="2993">
      <c r="A2993" s="73"/>
      <c r="B2993" s="73"/>
      <c r="C2993" s="73"/>
      <c r="D2993" s="73"/>
      <c r="E2993" s="73"/>
      <c r="F2993" s="73"/>
      <c r="G2993" s="73"/>
    </row>
    <row r="2994">
      <c r="A2994" s="73"/>
      <c r="B2994" s="73"/>
      <c r="C2994" s="73"/>
      <c r="D2994" s="73"/>
      <c r="E2994" s="73"/>
      <c r="F2994" s="73"/>
      <c r="G2994" s="73"/>
    </row>
    <row r="2995">
      <c r="A2995" s="73"/>
      <c r="B2995" s="73"/>
      <c r="C2995" s="73"/>
      <c r="D2995" s="73"/>
      <c r="E2995" s="73"/>
      <c r="F2995" s="73"/>
      <c r="G2995" s="73"/>
    </row>
    <row r="2996">
      <c r="A2996" s="73"/>
      <c r="B2996" s="73"/>
      <c r="C2996" s="73"/>
      <c r="D2996" s="73"/>
      <c r="E2996" s="73"/>
      <c r="F2996" s="73"/>
      <c r="G2996" s="73"/>
    </row>
    <row r="2997">
      <c r="A2997" s="73"/>
      <c r="B2997" s="73"/>
      <c r="C2997" s="73"/>
      <c r="D2997" s="73"/>
      <c r="E2997" s="73"/>
      <c r="F2997" s="73"/>
      <c r="G2997" s="73"/>
    </row>
    <row r="2998">
      <c r="A2998" s="73"/>
      <c r="B2998" s="73"/>
      <c r="C2998" s="73"/>
      <c r="D2998" s="73"/>
      <c r="E2998" s="73"/>
      <c r="F2998" s="73"/>
      <c r="G2998" s="73"/>
    </row>
    <row r="2999">
      <c r="A2999" s="73"/>
      <c r="B2999" s="73"/>
      <c r="C2999" s="73"/>
      <c r="D2999" s="73"/>
      <c r="E2999" s="73"/>
      <c r="F2999" s="73"/>
      <c r="G2999" s="73"/>
    </row>
    <row r="3000">
      <c r="A3000" s="73"/>
      <c r="B3000" s="73"/>
      <c r="C3000" s="73"/>
      <c r="D3000" s="73"/>
      <c r="E3000" s="73"/>
      <c r="F3000" s="73"/>
      <c r="G3000" s="73"/>
    </row>
    <row r="3001">
      <c r="A3001" s="73"/>
      <c r="B3001" s="73"/>
      <c r="C3001" s="73"/>
      <c r="D3001" s="73"/>
      <c r="E3001" s="73"/>
      <c r="F3001" s="73"/>
      <c r="G3001" s="73"/>
    </row>
    <row r="3002">
      <c r="A3002" s="73"/>
      <c r="B3002" s="73"/>
      <c r="C3002" s="73"/>
      <c r="D3002" s="73"/>
      <c r="E3002" s="73"/>
      <c r="F3002" s="73"/>
      <c r="G3002" s="73"/>
    </row>
    <row r="3003">
      <c r="A3003" s="73"/>
      <c r="B3003" s="73"/>
      <c r="C3003" s="73"/>
      <c r="D3003" s="73"/>
      <c r="E3003" s="73"/>
      <c r="F3003" s="73"/>
      <c r="G3003" s="73"/>
    </row>
    <row r="3004">
      <c r="A3004" s="73"/>
      <c r="B3004" s="73"/>
      <c r="C3004" s="73"/>
      <c r="D3004" s="73"/>
      <c r="E3004" s="73"/>
      <c r="F3004" s="73"/>
      <c r="G3004" s="73"/>
    </row>
    <row r="3005">
      <c r="A3005" s="73"/>
      <c r="B3005" s="73"/>
      <c r="C3005" s="73"/>
      <c r="D3005" s="73"/>
      <c r="E3005" s="73"/>
      <c r="F3005" s="73"/>
      <c r="G3005" s="73"/>
    </row>
    <row r="3006">
      <c r="A3006" s="73"/>
      <c r="B3006" s="73"/>
      <c r="C3006" s="73"/>
      <c r="D3006" s="73"/>
      <c r="E3006" s="73"/>
      <c r="F3006" s="73"/>
      <c r="G3006" s="73"/>
    </row>
    <row r="3007">
      <c r="A3007" s="73"/>
      <c r="B3007" s="73"/>
      <c r="C3007" s="73"/>
      <c r="D3007" s="73"/>
      <c r="E3007" s="73"/>
      <c r="F3007" s="73"/>
      <c r="G3007" s="73"/>
    </row>
    <row r="3008">
      <c r="A3008" s="73"/>
      <c r="B3008" s="73"/>
      <c r="C3008" s="73"/>
      <c r="D3008" s="73"/>
      <c r="E3008" s="73"/>
      <c r="F3008" s="73"/>
      <c r="G3008" s="73"/>
    </row>
    <row r="3009">
      <c r="A3009" s="73"/>
      <c r="B3009" s="73"/>
      <c r="C3009" s="73"/>
      <c r="D3009" s="73"/>
      <c r="E3009" s="73"/>
      <c r="F3009" s="73"/>
      <c r="G3009" s="73"/>
    </row>
    <row r="3010">
      <c r="A3010" s="73"/>
      <c r="B3010" s="73"/>
      <c r="C3010" s="73"/>
      <c r="D3010" s="73"/>
      <c r="E3010" s="73"/>
      <c r="F3010" s="73"/>
      <c r="G3010" s="73"/>
    </row>
    <row r="3011">
      <c r="A3011" s="73"/>
      <c r="B3011" s="73"/>
      <c r="C3011" s="73"/>
      <c r="D3011" s="73"/>
      <c r="E3011" s="73"/>
      <c r="F3011" s="73"/>
      <c r="G3011" s="73"/>
    </row>
    <row r="3012">
      <c r="A3012" s="73"/>
      <c r="B3012" s="73"/>
      <c r="C3012" s="73"/>
      <c r="D3012" s="73"/>
      <c r="E3012" s="73"/>
      <c r="F3012" s="73"/>
      <c r="G3012" s="73"/>
    </row>
    <row r="3013">
      <c r="A3013" s="73"/>
      <c r="B3013" s="73"/>
      <c r="C3013" s="73"/>
      <c r="D3013" s="73"/>
      <c r="E3013" s="73"/>
      <c r="F3013" s="73"/>
      <c r="G3013" s="73"/>
    </row>
    <row r="3014">
      <c r="A3014" s="73"/>
      <c r="B3014" s="73"/>
      <c r="C3014" s="73"/>
      <c r="D3014" s="73"/>
      <c r="E3014" s="73"/>
      <c r="F3014" s="73"/>
      <c r="G3014" s="73"/>
    </row>
    <row r="3015">
      <c r="A3015" s="73"/>
      <c r="B3015" s="73"/>
      <c r="C3015" s="73"/>
      <c r="D3015" s="73"/>
      <c r="E3015" s="73"/>
      <c r="F3015" s="73"/>
      <c r="G3015" s="73"/>
    </row>
    <row r="3016">
      <c r="A3016" s="73"/>
      <c r="B3016" s="73"/>
      <c r="C3016" s="73"/>
      <c r="D3016" s="73"/>
      <c r="E3016" s="73"/>
      <c r="F3016" s="73"/>
      <c r="G3016" s="73"/>
    </row>
    <row r="3017">
      <c r="A3017" s="73"/>
      <c r="B3017" s="73"/>
      <c r="C3017" s="73"/>
      <c r="D3017" s="73"/>
      <c r="E3017" s="73"/>
      <c r="F3017" s="73"/>
      <c r="G3017" s="73"/>
    </row>
    <row r="3018">
      <c r="A3018" s="73"/>
      <c r="B3018" s="73"/>
      <c r="C3018" s="73"/>
      <c r="D3018" s="73"/>
      <c r="E3018" s="73"/>
      <c r="F3018" s="73"/>
      <c r="G3018" s="73"/>
    </row>
    <row r="3019">
      <c r="A3019" s="73"/>
      <c r="B3019" s="73"/>
      <c r="C3019" s="73"/>
      <c r="D3019" s="73"/>
      <c r="E3019" s="73"/>
      <c r="F3019" s="73"/>
      <c r="G3019" s="73"/>
    </row>
    <row r="3020">
      <c r="A3020" s="73"/>
      <c r="B3020" s="73"/>
      <c r="C3020" s="73"/>
      <c r="D3020" s="73"/>
      <c r="E3020" s="73"/>
      <c r="F3020" s="73"/>
      <c r="G3020" s="73"/>
    </row>
    <row r="3021">
      <c r="A3021" s="73"/>
      <c r="B3021" s="73"/>
      <c r="C3021" s="73"/>
      <c r="D3021" s="73"/>
      <c r="E3021" s="73"/>
      <c r="F3021" s="73"/>
      <c r="G3021" s="73"/>
    </row>
    <row r="3022">
      <c r="A3022" s="73"/>
      <c r="B3022" s="73"/>
      <c r="C3022" s="73"/>
      <c r="D3022" s="73"/>
      <c r="E3022" s="73"/>
      <c r="F3022" s="73"/>
      <c r="G3022" s="73"/>
    </row>
    <row r="3023">
      <c r="A3023" s="73"/>
      <c r="B3023" s="73"/>
      <c r="C3023" s="73"/>
      <c r="D3023" s="73"/>
      <c r="E3023" s="73"/>
      <c r="F3023" s="73"/>
      <c r="G3023" s="73"/>
    </row>
    <row r="3024">
      <c r="A3024" s="73"/>
      <c r="B3024" s="73"/>
      <c r="C3024" s="73"/>
      <c r="D3024" s="73"/>
      <c r="E3024" s="73"/>
      <c r="F3024" s="73"/>
      <c r="G3024" s="73"/>
    </row>
    <row r="3025">
      <c r="A3025" s="73"/>
      <c r="B3025" s="73"/>
      <c r="C3025" s="73"/>
      <c r="D3025" s="73"/>
      <c r="E3025" s="73"/>
      <c r="F3025" s="73"/>
      <c r="G3025" s="73"/>
    </row>
    <row r="3026">
      <c r="A3026" s="73"/>
      <c r="B3026" s="73"/>
      <c r="C3026" s="73"/>
      <c r="D3026" s="73"/>
      <c r="E3026" s="73"/>
      <c r="F3026" s="73"/>
      <c r="G3026" s="73"/>
    </row>
    <row r="3027">
      <c r="A3027" s="73"/>
      <c r="B3027" s="73"/>
      <c r="C3027" s="73"/>
      <c r="D3027" s="73"/>
      <c r="E3027" s="73"/>
      <c r="F3027" s="73"/>
      <c r="G3027" s="73"/>
    </row>
    <row r="3028">
      <c r="A3028" s="73"/>
      <c r="B3028" s="73"/>
      <c r="C3028" s="73"/>
      <c r="D3028" s="73"/>
      <c r="E3028" s="73"/>
      <c r="F3028" s="73"/>
      <c r="G3028" s="73"/>
    </row>
    <row r="3029">
      <c r="A3029" s="73"/>
      <c r="B3029" s="73"/>
      <c r="C3029" s="73"/>
      <c r="D3029" s="73"/>
      <c r="E3029" s="73"/>
      <c r="F3029" s="73"/>
      <c r="G3029" s="73"/>
    </row>
    <row r="3030">
      <c r="A3030" s="73"/>
      <c r="B3030" s="73"/>
      <c r="C3030" s="73"/>
      <c r="D3030" s="73"/>
      <c r="E3030" s="73"/>
      <c r="F3030" s="73"/>
      <c r="G3030" s="73"/>
    </row>
    <row r="3031">
      <c r="A3031" s="73"/>
      <c r="B3031" s="73"/>
      <c r="C3031" s="73"/>
      <c r="D3031" s="73"/>
      <c r="E3031" s="73"/>
      <c r="F3031" s="73"/>
      <c r="G3031" s="73"/>
    </row>
    <row r="3032">
      <c r="A3032" s="73"/>
      <c r="B3032" s="73"/>
      <c r="C3032" s="73"/>
      <c r="D3032" s="73"/>
      <c r="E3032" s="73"/>
      <c r="F3032" s="73"/>
      <c r="G3032" s="73"/>
    </row>
    <row r="3033">
      <c r="A3033" s="73"/>
      <c r="B3033" s="73"/>
      <c r="C3033" s="73"/>
      <c r="D3033" s="73"/>
      <c r="E3033" s="73"/>
      <c r="F3033" s="73"/>
      <c r="G3033" s="73"/>
    </row>
    <row r="3034">
      <c r="A3034" s="73"/>
      <c r="B3034" s="73"/>
      <c r="C3034" s="73"/>
      <c r="D3034" s="73"/>
      <c r="E3034" s="73"/>
      <c r="F3034" s="73"/>
      <c r="G3034" s="73"/>
    </row>
    <row r="3035">
      <c r="A3035" s="73"/>
      <c r="B3035" s="73"/>
      <c r="C3035" s="73"/>
      <c r="D3035" s="73"/>
      <c r="E3035" s="73"/>
      <c r="F3035" s="73"/>
      <c r="G3035" s="73"/>
    </row>
    <row r="3036">
      <c r="A3036" s="73"/>
      <c r="B3036" s="73"/>
      <c r="C3036" s="73"/>
      <c r="D3036" s="73"/>
      <c r="E3036" s="73"/>
      <c r="F3036" s="73"/>
      <c r="G3036" s="73"/>
    </row>
    <row r="3037">
      <c r="A3037" s="73"/>
      <c r="B3037" s="73"/>
      <c r="C3037" s="73"/>
      <c r="D3037" s="73"/>
      <c r="E3037" s="73"/>
      <c r="F3037" s="73"/>
      <c r="G3037" s="73"/>
    </row>
    <row r="3038">
      <c r="A3038" s="73"/>
      <c r="B3038" s="73"/>
      <c r="C3038" s="73"/>
      <c r="D3038" s="73"/>
      <c r="E3038" s="73"/>
      <c r="F3038" s="73"/>
      <c r="G3038" s="73"/>
    </row>
    <row r="3039">
      <c r="A3039" s="73"/>
      <c r="B3039" s="73"/>
      <c r="C3039" s="73"/>
      <c r="D3039" s="73"/>
      <c r="E3039" s="73"/>
      <c r="F3039" s="73"/>
      <c r="G3039" s="73"/>
    </row>
    <row r="3040">
      <c r="A3040" s="73"/>
      <c r="B3040" s="73"/>
      <c r="C3040" s="73"/>
      <c r="D3040" s="73"/>
      <c r="E3040" s="73"/>
      <c r="F3040" s="73"/>
      <c r="G3040" s="73"/>
    </row>
    <row r="3041">
      <c r="A3041" s="73"/>
      <c r="B3041" s="73"/>
      <c r="C3041" s="73"/>
      <c r="D3041" s="73"/>
      <c r="E3041" s="73"/>
      <c r="F3041" s="73"/>
      <c r="G3041" s="73"/>
    </row>
    <row r="3042">
      <c r="A3042" s="73"/>
      <c r="B3042" s="73"/>
      <c r="C3042" s="73"/>
      <c r="D3042" s="73"/>
      <c r="E3042" s="73"/>
      <c r="F3042" s="73"/>
      <c r="G3042" s="73"/>
    </row>
    <row r="3043">
      <c r="A3043" s="73"/>
      <c r="B3043" s="73"/>
      <c r="C3043" s="73"/>
      <c r="D3043" s="73"/>
      <c r="E3043" s="73"/>
      <c r="F3043" s="73"/>
      <c r="G3043" s="73"/>
    </row>
    <row r="3044">
      <c r="A3044" s="73"/>
      <c r="B3044" s="73"/>
      <c r="C3044" s="73"/>
      <c r="D3044" s="73"/>
      <c r="E3044" s="73"/>
      <c r="F3044" s="73"/>
      <c r="G3044" s="73"/>
    </row>
    <row r="3045">
      <c r="A3045" s="73"/>
      <c r="B3045" s="73"/>
      <c r="C3045" s="73"/>
      <c r="D3045" s="73"/>
      <c r="E3045" s="73"/>
      <c r="F3045" s="73"/>
      <c r="G3045" s="73"/>
    </row>
    <row r="3046">
      <c r="A3046" s="73"/>
      <c r="B3046" s="73"/>
      <c r="C3046" s="73"/>
      <c r="D3046" s="73"/>
      <c r="E3046" s="73"/>
      <c r="F3046" s="73"/>
      <c r="G3046" s="73"/>
    </row>
    <row r="3047">
      <c r="A3047" s="73"/>
      <c r="B3047" s="73"/>
      <c r="C3047" s="73"/>
      <c r="D3047" s="73"/>
      <c r="E3047" s="73"/>
      <c r="F3047" s="73"/>
      <c r="G3047" s="73"/>
    </row>
    <row r="3048">
      <c r="A3048" s="73"/>
      <c r="B3048" s="73"/>
      <c r="C3048" s="73"/>
      <c r="D3048" s="73"/>
      <c r="E3048" s="73"/>
      <c r="F3048" s="73"/>
      <c r="G3048" s="73"/>
    </row>
    <row r="3049">
      <c r="A3049" s="73"/>
      <c r="B3049" s="73"/>
      <c r="C3049" s="73"/>
      <c r="D3049" s="73"/>
      <c r="E3049" s="73"/>
      <c r="F3049" s="73"/>
      <c r="G3049" s="73"/>
    </row>
    <row r="3050">
      <c r="A3050" s="73"/>
      <c r="B3050" s="73"/>
      <c r="C3050" s="73"/>
      <c r="D3050" s="73"/>
      <c r="E3050" s="73"/>
      <c r="F3050" s="73"/>
      <c r="G3050" s="73"/>
    </row>
    <row r="3051">
      <c r="A3051" s="73"/>
      <c r="B3051" s="73"/>
      <c r="C3051" s="73"/>
      <c r="D3051" s="73"/>
      <c r="E3051" s="73"/>
      <c r="F3051" s="73"/>
      <c r="G3051" s="73"/>
    </row>
    <row r="3052">
      <c r="A3052" s="73"/>
      <c r="B3052" s="73"/>
      <c r="C3052" s="73"/>
      <c r="D3052" s="73"/>
      <c r="E3052" s="73"/>
      <c r="F3052" s="73"/>
      <c r="G3052" s="73"/>
    </row>
    <row r="3053">
      <c r="A3053" s="73"/>
      <c r="B3053" s="73"/>
      <c r="C3053" s="73"/>
      <c r="D3053" s="73"/>
      <c r="E3053" s="73"/>
      <c r="F3053" s="73"/>
      <c r="G3053" s="73"/>
    </row>
    <row r="3054">
      <c r="A3054" s="73"/>
      <c r="B3054" s="73"/>
      <c r="C3054" s="73"/>
      <c r="D3054" s="73"/>
      <c r="E3054" s="73"/>
      <c r="F3054" s="73"/>
      <c r="G3054" s="73"/>
    </row>
    <row r="3055">
      <c r="A3055" s="73"/>
      <c r="B3055" s="73"/>
      <c r="C3055" s="73"/>
      <c r="D3055" s="73"/>
      <c r="E3055" s="73"/>
      <c r="F3055" s="73"/>
      <c r="G3055" s="73"/>
    </row>
    <row r="3056">
      <c r="A3056" s="73"/>
      <c r="B3056" s="73"/>
      <c r="C3056" s="73"/>
      <c r="D3056" s="73"/>
      <c r="E3056" s="73"/>
      <c r="F3056" s="73"/>
      <c r="G3056" s="73"/>
    </row>
    <row r="3057">
      <c r="A3057" s="73"/>
      <c r="B3057" s="73"/>
      <c r="C3057" s="73"/>
      <c r="D3057" s="73"/>
      <c r="E3057" s="73"/>
      <c r="F3057" s="73"/>
      <c r="G3057" s="73"/>
    </row>
    <row r="3058">
      <c r="A3058" s="73"/>
      <c r="B3058" s="73"/>
      <c r="C3058" s="73"/>
      <c r="D3058" s="73"/>
      <c r="E3058" s="73"/>
      <c r="F3058" s="73"/>
      <c r="G3058" s="73"/>
    </row>
    <row r="3059">
      <c r="A3059" s="73"/>
      <c r="B3059" s="73"/>
      <c r="C3059" s="73"/>
      <c r="D3059" s="73"/>
      <c r="E3059" s="73"/>
      <c r="F3059" s="73"/>
      <c r="G3059" s="73"/>
    </row>
    <row r="3060">
      <c r="A3060" s="73"/>
      <c r="B3060" s="73"/>
      <c r="C3060" s="73"/>
      <c r="D3060" s="73"/>
      <c r="E3060" s="73"/>
      <c r="F3060" s="73"/>
      <c r="G3060" s="73"/>
    </row>
    <row r="3061">
      <c r="A3061" s="73"/>
      <c r="B3061" s="73"/>
      <c r="C3061" s="73"/>
      <c r="D3061" s="73"/>
      <c r="E3061" s="73"/>
      <c r="F3061" s="73"/>
      <c r="G3061" s="73"/>
    </row>
    <row r="3062">
      <c r="A3062" s="73"/>
      <c r="B3062" s="73"/>
      <c r="C3062" s="73"/>
      <c r="D3062" s="73"/>
      <c r="E3062" s="73"/>
      <c r="F3062" s="73"/>
      <c r="G3062" s="73"/>
    </row>
    <row r="3063">
      <c r="A3063" s="73"/>
      <c r="B3063" s="73"/>
      <c r="C3063" s="73"/>
      <c r="D3063" s="73"/>
      <c r="E3063" s="73"/>
      <c r="F3063" s="73"/>
      <c r="G3063" s="73"/>
    </row>
    <row r="3064">
      <c r="A3064" s="73"/>
      <c r="B3064" s="73"/>
      <c r="C3064" s="73"/>
      <c r="D3064" s="73"/>
      <c r="E3064" s="73"/>
      <c r="F3064" s="73"/>
      <c r="G3064" s="73"/>
    </row>
    <row r="3065">
      <c r="A3065" s="73"/>
      <c r="B3065" s="73"/>
      <c r="C3065" s="73"/>
      <c r="D3065" s="73"/>
      <c r="E3065" s="73"/>
      <c r="F3065" s="73"/>
      <c r="G3065" s="73"/>
    </row>
    <row r="3066">
      <c r="A3066" s="73"/>
      <c r="B3066" s="73"/>
      <c r="C3066" s="73"/>
      <c r="D3066" s="73"/>
      <c r="E3066" s="73"/>
      <c r="F3066" s="73"/>
      <c r="G3066" s="73"/>
    </row>
    <row r="3067">
      <c r="A3067" s="73"/>
      <c r="B3067" s="73"/>
      <c r="C3067" s="73"/>
      <c r="D3067" s="73"/>
      <c r="E3067" s="73"/>
      <c r="F3067" s="73"/>
      <c r="G3067" s="73"/>
    </row>
    <row r="3068">
      <c r="A3068" s="73"/>
      <c r="B3068" s="73"/>
      <c r="C3068" s="73"/>
      <c r="D3068" s="73"/>
      <c r="E3068" s="73"/>
      <c r="F3068" s="73"/>
      <c r="G3068" s="73"/>
    </row>
    <row r="3069">
      <c r="A3069" s="73"/>
      <c r="B3069" s="73"/>
      <c r="C3069" s="73"/>
      <c r="D3069" s="73"/>
      <c r="E3069" s="73"/>
      <c r="F3069" s="73"/>
      <c r="G3069" s="73"/>
    </row>
    <row r="3070">
      <c r="A3070" s="73"/>
      <c r="B3070" s="73"/>
      <c r="C3070" s="73"/>
      <c r="D3070" s="73"/>
      <c r="E3070" s="73"/>
      <c r="F3070" s="73"/>
      <c r="G3070" s="73"/>
    </row>
    <row r="3071">
      <c r="A3071" s="73"/>
      <c r="B3071" s="73"/>
      <c r="C3071" s="73"/>
      <c r="D3071" s="73"/>
      <c r="E3071" s="73"/>
      <c r="F3071" s="73"/>
      <c r="G3071" s="73"/>
    </row>
    <row r="3072">
      <c r="A3072" s="73"/>
      <c r="B3072" s="73"/>
      <c r="C3072" s="73"/>
      <c r="D3072" s="73"/>
      <c r="E3072" s="73"/>
      <c r="F3072" s="73"/>
      <c r="G3072" s="73"/>
    </row>
    <row r="3073">
      <c r="A3073" s="73"/>
      <c r="B3073" s="73"/>
      <c r="C3073" s="73"/>
      <c r="D3073" s="73"/>
      <c r="E3073" s="73"/>
      <c r="F3073" s="73"/>
      <c r="G3073" s="73"/>
    </row>
    <row r="3074">
      <c r="A3074" s="73"/>
      <c r="B3074" s="73"/>
      <c r="C3074" s="73"/>
      <c r="D3074" s="73"/>
      <c r="E3074" s="73"/>
      <c r="F3074" s="73"/>
      <c r="G3074" s="73"/>
    </row>
    <row r="3075">
      <c r="A3075" s="73"/>
      <c r="B3075" s="73"/>
      <c r="C3075" s="73"/>
      <c r="D3075" s="73"/>
      <c r="E3075" s="73"/>
      <c r="F3075" s="73"/>
      <c r="G3075" s="73"/>
    </row>
    <row r="3076">
      <c r="A3076" s="73"/>
      <c r="B3076" s="73"/>
      <c r="C3076" s="73"/>
      <c r="D3076" s="73"/>
      <c r="E3076" s="73"/>
      <c r="F3076" s="73"/>
      <c r="G3076" s="73"/>
    </row>
    <row r="3077">
      <c r="A3077" s="73"/>
      <c r="B3077" s="73"/>
      <c r="C3077" s="73"/>
      <c r="D3077" s="73"/>
      <c r="E3077" s="73"/>
      <c r="F3077" s="73"/>
      <c r="G3077" s="73"/>
    </row>
    <row r="3078">
      <c r="A3078" s="73"/>
      <c r="B3078" s="73"/>
      <c r="C3078" s="73"/>
      <c r="D3078" s="73"/>
      <c r="E3078" s="73"/>
      <c r="F3078" s="73"/>
      <c r="G3078" s="73"/>
    </row>
    <row r="3079">
      <c r="A3079" s="73"/>
      <c r="B3079" s="73"/>
      <c r="C3079" s="73"/>
      <c r="D3079" s="73"/>
      <c r="E3079" s="73"/>
      <c r="F3079" s="73"/>
      <c r="G3079" s="73"/>
    </row>
    <row r="3080">
      <c r="A3080" s="73"/>
      <c r="B3080" s="73"/>
      <c r="C3080" s="73"/>
      <c r="D3080" s="73"/>
      <c r="E3080" s="73"/>
      <c r="F3080" s="73"/>
      <c r="G3080" s="73"/>
    </row>
    <row r="3081">
      <c r="A3081" s="73"/>
      <c r="B3081" s="73"/>
      <c r="C3081" s="73"/>
      <c r="D3081" s="73"/>
      <c r="E3081" s="73"/>
      <c r="F3081" s="73"/>
      <c r="G3081" s="73"/>
    </row>
    <row r="3082">
      <c r="A3082" s="73"/>
      <c r="B3082" s="73"/>
      <c r="C3082" s="73"/>
      <c r="D3082" s="73"/>
      <c r="E3082" s="73"/>
      <c r="F3082" s="73"/>
      <c r="G3082" s="73"/>
    </row>
    <row r="3083">
      <c r="A3083" s="73"/>
      <c r="B3083" s="73"/>
      <c r="C3083" s="73"/>
      <c r="D3083" s="73"/>
      <c r="E3083" s="73"/>
      <c r="F3083" s="73"/>
      <c r="G3083" s="73"/>
    </row>
    <row r="3084">
      <c r="A3084" s="73"/>
      <c r="B3084" s="73"/>
      <c r="C3084" s="73"/>
      <c r="D3084" s="73"/>
      <c r="E3084" s="73"/>
      <c r="F3084" s="73"/>
      <c r="G3084" s="73"/>
    </row>
    <row r="3085">
      <c r="A3085" s="73"/>
      <c r="B3085" s="73"/>
      <c r="C3085" s="73"/>
      <c r="D3085" s="73"/>
      <c r="E3085" s="73"/>
      <c r="F3085" s="73"/>
      <c r="G3085" s="73"/>
    </row>
    <row r="3086">
      <c r="A3086" s="73"/>
      <c r="B3086" s="73"/>
      <c r="C3086" s="73"/>
      <c r="D3086" s="73"/>
      <c r="E3086" s="73"/>
      <c r="F3086" s="73"/>
      <c r="G3086" s="73"/>
    </row>
    <row r="3087">
      <c r="A3087" s="73"/>
      <c r="B3087" s="73"/>
      <c r="C3087" s="73"/>
      <c r="D3087" s="73"/>
      <c r="E3087" s="73"/>
      <c r="F3087" s="73"/>
      <c r="G3087" s="73"/>
    </row>
    <row r="3088">
      <c r="A3088" s="73"/>
      <c r="B3088" s="73"/>
      <c r="C3088" s="73"/>
      <c r="D3088" s="73"/>
      <c r="E3088" s="73"/>
      <c r="F3088" s="73"/>
      <c r="G3088" s="73"/>
    </row>
    <row r="3089">
      <c r="A3089" s="73"/>
      <c r="B3089" s="73"/>
      <c r="C3089" s="73"/>
      <c r="D3089" s="73"/>
      <c r="E3089" s="73"/>
      <c r="F3089" s="73"/>
      <c r="G3089" s="73"/>
    </row>
    <row r="3090">
      <c r="A3090" s="73"/>
      <c r="B3090" s="73"/>
      <c r="C3090" s="73"/>
      <c r="D3090" s="73"/>
      <c r="E3090" s="73"/>
      <c r="F3090" s="73"/>
      <c r="G3090" s="73"/>
    </row>
    <row r="3091">
      <c r="A3091" s="73"/>
      <c r="B3091" s="73"/>
      <c r="C3091" s="73"/>
      <c r="D3091" s="73"/>
      <c r="E3091" s="73"/>
      <c r="F3091" s="73"/>
      <c r="G3091" s="73"/>
    </row>
    <row r="3092">
      <c r="A3092" s="73"/>
      <c r="B3092" s="73"/>
      <c r="C3092" s="73"/>
      <c r="D3092" s="73"/>
      <c r="E3092" s="73"/>
      <c r="F3092" s="73"/>
      <c r="G3092" s="73"/>
    </row>
    <row r="3093">
      <c r="A3093" s="73"/>
      <c r="B3093" s="73"/>
      <c r="C3093" s="73"/>
      <c r="D3093" s="73"/>
      <c r="E3093" s="73"/>
      <c r="F3093" s="73"/>
      <c r="G3093" s="73"/>
    </row>
    <row r="3094">
      <c r="A3094" s="73"/>
      <c r="B3094" s="73"/>
      <c r="C3094" s="73"/>
      <c r="D3094" s="73"/>
      <c r="E3094" s="73"/>
      <c r="F3094" s="73"/>
      <c r="G3094" s="73"/>
    </row>
    <row r="3095">
      <c r="A3095" s="73"/>
      <c r="B3095" s="73"/>
      <c r="C3095" s="73"/>
      <c r="D3095" s="73"/>
      <c r="E3095" s="73"/>
      <c r="F3095" s="73"/>
      <c r="G3095" s="73"/>
    </row>
    <row r="3096">
      <c r="A3096" s="73"/>
      <c r="B3096" s="73"/>
      <c r="C3096" s="73"/>
      <c r="D3096" s="73"/>
      <c r="E3096" s="73"/>
      <c r="F3096" s="73"/>
      <c r="G3096" s="73"/>
    </row>
    <row r="3097">
      <c r="A3097" s="73"/>
      <c r="B3097" s="73"/>
      <c r="C3097" s="73"/>
      <c r="D3097" s="73"/>
      <c r="E3097" s="73"/>
      <c r="F3097" s="73"/>
      <c r="G3097" s="73"/>
    </row>
    <row r="3098">
      <c r="A3098" s="73"/>
      <c r="B3098" s="73"/>
      <c r="C3098" s="73"/>
      <c r="D3098" s="73"/>
      <c r="E3098" s="73"/>
      <c r="F3098" s="73"/>
      <c r="G3098" s="73"/>
    </row>
    <row r="3099">
      <c r="A3099" s="73"/>
      <c r="B3099" s="73"/>
      <c r="C3099" s="73"/>
      <c r="D3099" s="73"/>
      <c r="E3099" s="73"/>
      <c r="F3099" s="73"/>
      <c r="G3099" s="73"/>
    </row>
    <row r="3100">
      <c r="A3100" s="73"/>
      <c r="B3100" s="73"/>
      <c r="C3100" s="73"/>
      <c r="D3100" s="73"/>
      <c r="E3100" s="73"/>
      <c r="F3100" s="73"/>
      <c r="G3100" s="73"/>
    </row>
    <row r="3101">
      <c r="A3101" s="73"/>
      <c r="B3101" s="73"/>
      <c r="C3101" s="73"/>
      <c r="D3101" s="73"/>
      <c r="E3101" s="73"/>
      <c r="F3101" s="73"/>
      <c r="G3101" s="73"/>
    </row>
    <row r="3102">
      <c r="A3102" s="73"/>
      <c r="B3102" s="73"/>
      <c r="C3102" s="73"/>
      <c r="D3102" s="73"/>
      <c r="E3102" s="73"/>
      <c r="F3102" s="73"/>
      <c r="G3102" s="73"/>
    </row>
    <row r="3103">
      <c r="A3103" s="73"/>
      <c r="B3103" s="73"/>
      <c r="C3103" s="73"/>
      <c r="D3103" s="73"/>
      <c r="E3103" s="73"/>
      <c r="F3103" s="73"/>
      <c r="G3103" s="73"/>
    </row>
    <row r="3104">
      <c r="A3104" s="73"/>
      <c r="B3104" s="73"/>
      <c r="C3104" s="73"/>
      <c r="D3104" s="73"/>
      <c r="E3104" s="73"/>
      <c r="F3104" s="73"/>
      <c r="G3104" s="73"/>
    </row>
    <row r="3105">
      <c r="A3105" s="73"/>
      <c r="B3105" s="73"/>
      <c r="C3105" s="73"/>
      <c r="D3105" s="73"/>
      <c r="E3105" s="73"/>
      <c r="F3105" s="73"/>
      <c r="G3105" s="73"/>
    </row>
    <row r="3106">
      <c r="A3106" s="73"/>
      <c r="B3106" s="73"/>
      <c r="C3106" s="73"/>
      <c r="D3106" s="73"/>
      <c r="E3106" s="73"/>
      <c r="F3106" s="73"/>
      <c r="G3106" s="73"/>
    </row>
    <row r="3107">
      <c r="A3107" s="73"/>
      <c r="B3107" s="73"/>
      <c r="C3107" s="73"/>
      <c r="D3107" s="73"/>
      <c r="E3107" s="73"/>
      <c r="F3107" s="73"/>
      <c r="G3107" s="73"/>
    </row>
    <row r="3108">
      <c r="A3108" s="73"/>
      <c r="B3108" s="73"/>
      <c r="C3108" s="73"/>
      <c r="D3108" s="73"/>
      <c r="E3108" s="73"/>
      <c r="F3108" s="73"/>
      <c r="G3108" s="73"/>
    </row>
    <row r="3109">
      <c r="A3109" s="73"/>
      <c r="B3109" s="73"/>
      <c r="C3109" s="73"/>
      <c r="D3109" s="73"/>
      <c r="E3109" s="73"/>
      <c r="F3109" s="73"/>
      <c r="G3109" s="73"/>
    </row>
    <row r="3110">
      <c r="A3110" s="73"/>
      <c r="B3110" s="73"/>
      <c r="C3110" s="73"/>
      <c r="D3110" s="73"/>
      <c r="E3110" s="73"/>
      <c r="F3110" s="73"/>
      <c r="G3110" s="73"/>
    </row>
    <row r="3111">
      <c r="A3111" s="73"/>
      <c r="B3111" s="73"/>
      <c r="C3111" s="73"/>
      <c r="D3111" s="73"/>
      <c r="E3111" s="73"/>
      <c r="F3111" s="73"/>
      <c r="G3111" s="73"/>
    </row>
    <row r="3112">
      <c r="A3112" s="73"/>
      <c r="B3112" s="73"/>
      <c r="C3112" s="73"/>
      <c r="D3112" s="73"/>
      <c r="E3112" s="73"/>
      <c r="F3112" s="73"/>
      <c r="G3112" s="73"/>
    </row>
    <row r="3113">
      <c r="A3113" s="73"/>
      <c r="B3113" s="73"/>
      <c r="C3113" s="73"/>
      <c r="D3113" s="73"/>
      <c r="E3113" s="73"/>
      <c r="F3113" s="73"/>
      <c r="G3113" s="73"/>
    </row>
    <row r="3114">
      <c r="A3114" s="73"/>
      <c r="B3114" s="73"/>
      <c r="C3114" s="73"/>
      <c r="D3114" s="73"/>
      <c r="E3114" s="73"/>
      <c r="F3114" s="73"/>
      <c r="G3114" s="73"/>
    </row>
    <row r="3115">
      <c r="A3115" s="73"/>
      <c r="B3115" s="73"/>
      <c r="C3115" s="73"/>
      <c r="D3115" s="73"/>
      <c r="E3115" s="73"/>
      <c r="F3115" s="73"/>
      <c r="G3115" s="73"/>
    </row>
    <row r="3116">
      <c r="A3116" s="73"/>
      <c r="B3116" s="73"/>
      <c r="C3116" s="73"/>
      <c r="D3116" s="73"/>
      <c r="E3116" s="73"/>
      <c r="F3116" s="73"/>
      <c r="G3116" s="73"/>
    </row>
    <row r="3117">
      <c r="A3117" s="73"/>
      <c r="B3117" s="73"/>
      <c r="C3117" s="73"/>
      <c r="D3117" s="73"/>
      <c r="E3117" s="73"/>
      <c r="F3117" s="73"/>
      <c r="G3117" s="73"/>
    </row>
    <row r="3118">
      <c r="A3118" s="73"/>
      <c r="B3118" s="73"/>
      <c r="C3118" s="73"/>
      <c r="D3118" s="73"/>
      <c r="E3118" s="73"/>
      <c r="F3118" s="73"/>
      <c r="G3118" s="73"/>
    </row>
    <row r="3119">
      <c r="A3119" s="73"/>
      <c r="B3119" s="73"/>
      <c r="C3119" s="73"/>
      <c r="D3119" s="73"/>
      <c r="E3119" s="73"/>
      <c r="F3119" s="73"/>
      <c r="G3119" s="73"/>
    </row>
    <row r="3120">
      <c r="A3120" s="73"/>
      <c r="B3120" s="73"/>
      <c r="C3120" s="73"/>
      <c r="D3120" s="73"/>
      <c r="E3120" s="73"/>
      <c r="F3120" s="73"/>
      <c r="G3120" s="73"/>
    </row>
    <row r="3121">
      <c r="A3121" s="73"/>
      <c r="B3121" s="73"/>
      <c r="C3121" s="73"/>
      <c r="D3121" s="73"/>
      <c r="E3121" s="73"/>
      <c r="F3121" s="73"/>
      <c r="G3121" s="73"/>
    </row>
    <row r="3122">
      <c r="A3122" s="73"/>
      <c r="B3122" s="73"/>
      <c r="C3122" s="73"/>
      <c r="D3122" s="73"/>
      <c r="E3122" s="73"/>
      <c r="F3122" s="73"/>
      <c r="G3122" s="73"/>
    </row>
    <row r="3123">
      <c r="A3123" s="73"/>
      <c r="B3123" s="73"/>
      <c r="C3123" s="73"/>
      <c r="D3123" s="73"/>
      <c r="E3123" s="73"/>
      <c r="F3123" s="73"/>
      <c r="G3123" s="73"/>
    </row>
    <row r="3124">
      <c r="A3124" s="73"/>
      <c r="B3124" s="73"/>
      <c r="C3124" s="73"/>
      <c r="D3124" s="73"/>
      <c r="E3124" s="73"/>
      <c r="F3124" s="73"/>
      <c r="G3124" s="73"/>
    </row>
    <row r="3125">
      <c r="A3125" s="73"/>
      <c r="B3125" s="73"/>
      <c r="C3125" s="73"/>
      <c r="D3125" s="73"/>
      <c r="E3125" s="73"/>
      <c r="F3125" s="73"/>
      <c r="G3125" s="73"/>
    </row>
    <row r="3126">
      <c r="A3126" s="73"/>
      <c r="B3126" s="73"/>
      <c r="C3126" s="73"/>
      <c r="D3126" s="73"/>
      <c r="E3126" s="73"/>
      <c r="F3126" s="73"/>
      <c r="G3126" s="73"/>
    </row>
    <row r="3127">
      <c r="A3127" s="73"/>
      <c r="B3127" s="73"/>
      <c r="C3127" s="73"/>
      <c r="D3127" s="73"/>
      <c r="E3127" s="73"/>
      <c r="F3127" s="73"/>
      <c r="G3127" s="73"/>
    </row>
    <row r="3128">
      <c r="A3128" s="73"/>
      <c r="B3128" s="73"/>
      <c r="C3128" s="73"/>
      <c r="D3128" s="73"/>
      <c r="E3128" s="73"/>
      <c r="F3128" s="73"/>
      <c r="G3128" s="73"/>
    </row>
    <row r="3129">
      <c r="A3129" s="73"/>
      <c r="B3129" s="73"/>
      <c r="C3129" s="73"/>
      <c r="D3129" s="73"/>
      <c r="E3129" s="73"/>
      <c r="F3129" s="73"/>
      <c r="G3129" s="73"/>
    </row>
    <row r="3130">
      <c r="A3130" s="73"/>
      <c r="B3130" s="73"/>
      <c r="C3130" s="73"/>
      <c r="D3130" s="73"/>
      <c r="E3130" s="73"/>
      <c r="F3130" s="73"/>
      <c r="G3130" s="73"/>
    </row>
    <row r="3131">
      <c r="A3131" s="73"/>
      <c r="B3131" s="73"/>
      <c r="C3131" s="73"/>
      <c r="D3131" s="73"/>
      <c r="E3131" s="73"/>
      <c r="F3131" s="73"/>
      <c r="G3131" s="73"/>
    </row>
    <row r="3132">
      <c r="A3132" s="73"/>
      <c r="B3132" s="73"/>
      <c r="C3132" s="73"/>
      <c r="D3132" s="73"/>
      <c r="E3132" s="73"/>
      <c r="F3132" s="73"/>
      <c r="G3132" s="73"/>
    </row>
    <row r="3133">
      <c r="A3133" s="73"/>
      <c r="B3133" s="73"/>
      <c r="C3133" s="73"/>
      <c r="D3133" s="73"/>
      <c r="E3133" s="73"/>
      <c r="F3133" s="73"/>
      <c r="G3133" s="73"/>
    </row>
    <row r="3134">
      <c r="A3134" s="73"/>
      <c r="B3134" s="73"/>
      <c r="C3134" s="73"/>
      <c r="D3134" s="73"/>
      <c r="E3134" s="73"/>
      <c r="F3134" s="73"/>
      <c r="G3134" s="73"/>
    </row>
    <row r="3135">
      <c r="A3135" s="73"/>
      <c r="B3135" s="73"/>
      <c r="C3135" s="73"/>
      <c r="D3135" s="73"/>
      <c r="E3135" s="73"/>
      <c r="F3135" s="73"/>
      <c r="G3135" s="73"/>
    </row>
    <row r="3136">
      <c r="A3136" s="73"/>
      <c r="B3136" s="73"/>
      <c r="C3136" s="73"/>
      <c r="D3136" s="73"/>
      <c r="E3136" s="73"/>
      <c r="F3136" s="73"/>
      <c r="G3136" s="73"/>
    </row>
    <row r="3137">
      <c r="A3137" s="73"/>
      <c r="B3137" s="73"/>
      <c r="C3137" s="73"/>
      <c r="D3137" s="73"/>
      <c r="E3137" s="73"/>
      <c r="F3137" s="73"/>
      <c r="G3137" s="73"/>
    </row>
    <row r="3138">
      <c r="A3138" s="73"/>
      <c r="B3138" s="73"/>
      <c r="C3138" s="73"/>
      <c r="D3138" s="73"/>
      <c r="E3138" s="73"/>
      <c r="F3138" s="73"/>
      <c r="G3138" s="73"/>
    </row>
    <row r="3139">
      <c r="A3139" s="73"/>
      <c r="B3139" s="73"/>
      <c r="C3139" s="73"/>
      <c r="D3139" s="73"/>
      <c r="E3139" s="73"/>
      <c r="F3139" s="73"/>
      <c r="G3139" s="73"/>
    </row>
    <row r="3140">
      <c r="A3140" s="73"/>
      <c r="B3140" s="73"/>
      <c r="C3140" s="73"/>
      <c r="D3140" s="73"/>
      <c r="E3140" s="73"/>
      <c r="F3140" s="73"/>
      <c r="G3140" s="73"/>
    </row>
    <row r="3141">
      <c r="A3141" s="73"/>
      <c r="B3141" s="73"/>
      <c r="C3141" s="73"/>
      <c r="D3141" s="73"/>
      <c r="E3141" s="73"/>
      <c r="F3141" s="73"/>
      <c r="G3141" s="73"/>
    </row>
    <row r="3142">
      <c r="A3142" s="73"/>
      <c r="B3142" s="73"/>
      <c r="C3142" s="73"/>
      <c r="D3142" s="73"/>
      <c r="E3142" s="73"/>
      <c r="F3142" s="73"/>
      <c r="G3142" s="73"/>
    </row>
    <row r="3143">
      <c r="A3143" s="73"/>
      <c r="B3143" s="73"/>
      <c r="C3143" s="73"/>
      <c r="D3143" s="73"/>
      <c r="E3143" s="73"/>
      <c r="F3143" s="73"/>
      <c r="G3143" s="73"/>
    </row>
    <row r="3144">
      <c r="A3144" s="73"/>
      <c r="B3144" s="73"/>
      <c r="C3144" s="73"/>
      <c r="D3144" s="73"/>
      <c r="E3144" s="73"/>
      <c r="F3144" s="73"/>
      <c r="G3144" s="73"/>
    </row>
    <row r="3145">
      <c r="A3145" s="73"/>
      <c r="B3145" s="73"/>
      <c r="C3145" s="73"/>
      <c r="D3145" s="73"/>
      <c r="E3145" s="73"/>
      <c r="F3145" s="73"/>
      <c r="G3145" s="73"/>
    </row>
    <row r="3146">
      <c r="A3146" s="73"/>
      <c r="B3146" s="73"/>
      <c r="C3146" s="73"/>
      <c r="D3146" s="73"/>
      <c r="E3146" s="73"/>
      <c r="F3146" s="73"/>
      <c r="G3146" s="73"/>
    </row>
    <row r="3147">
      <c r="A3147" s="73"/>
      <c r="B3147" s="73"/>
      <c r="C3147" s="73"/>
      <c r="D3147" s="73"/>
      <c r="E3147" s="73"/>
      <c r="F3147" s="73"/>
      <c r="G3147" s="73"/>
    </row>
    <row r="3148">
      <c r="A3148" s="73"/>
      <c r="B3148" s="73"/>
      <c r="C3148" s="73"/>
      <c r="D3148" s="73"/>
      <c r="E3148" s="73"/>
      <c r="F3148" s="73"/>
      <c r="G3148" s="73"/>
    </row>
    <row r="3149">
      <c r="A3149" s="73"/>
      <c r="B3149" s="73"/>
      <c r="C3149" s="73"/>
      <c r="D3149" s="73"/>
      <c r="E3149" s="73"/>
      <c r="F3149" s="73"/>
      <c r="G3149" s="73"/>
    </row>
    <row r="3150">
      <c r="A3150" s="73"/>
      <c r="B3150" s="73"/>
      <c r="C3150" s="73"/>
      <c r="D3150" s="73"/>
      <c r="E3150" s="73"/>
      <c r="F3150" s="73"/>
      <c r="G3150" s="73"/>
    </row>
    <row r="3151">
      <c r="A3151" s="73"/>
      <c r="B3151" s="73"/>
      <c r="C3151" s="73"/>
      <c r="D3151" s="73"/>
      <c r="E3151" s="73"/>
      <c r="F3151" s="73"/>
      <c r="G3151" s="73"/>
    </row>
    <row r="3152">
      <c r="A3152" s="73"/>
      <c r="B3152" s="73"/>
      <c r="C3152" s="73"/>
      <c r="D3152" s="73"/>
      <c r="E3152" s="73"/>
      <c r="F3152" s="73"/>
      <c r="G3152" s="73"/>
    </row>
    <row r="3153">
      <c r="A3153" s="73"/>
      <c r="B3153" s="73"/>
      <c r="C3153" s="73"/>
      <c r="D3153" s="73"/>
      <c r="E3153" s="73"/>
      <c r="F3153" s="73"/>
      <c r="G3153" s="73"/>
    </row>
    <row r="3154">
      <c r="A3154" s="73"/>
      <c r="B3154" s="73"/>
      <c r="C3154" s="73"/>
      <c r="D3154" s="73"/>
      <c r="E3154" s="73"/>
      <c r="F3154" s="73"/>
      <c r="G3154" s="73"/>
    </row>
    <row r="3155">
      <c r="A3155" s="73"/>
      <c r="B3155" s="73"/>
      <c r="C3155" s="73"/>
      <c r="D3155" s="73"/>
      <c r="E3155" s="73"/>
      <c r="F3155" s="73"/>
      <c r="G3155" s="73"/>
    </row>
    <row r="3156">
      <c r="A3156" s="73"/>
      <c r="B3156" s="73"/>
      <c r="C3156" s="73"/>
      <c r="D3156" s="73"/>
      <c r="E3156" s="73"/>
      <c r="F3156" s="73"/>
      <c r="G3156" s="73"/>
    </row>
    <row r="3157">
      <c r="A3157" s="73"/>
      <c r="B3157" s="73"/>
      <c r="C3157" s="73"/>
      <c r="D3157" s="73"/>
      <c r="E3157" s="73"/>
      <c r="F3157" s="73"/>
      <c r="G3157" s="73"/>
    </row>
    <row r="3158">
      <c r="A3158" s="73"/>
      <c r="B3158" s="73"/>
      <c r="C3158" s="73"/>
      <c r="D3158" s="73"/>
      <c r="E3158" s="73"/>
      <c r="F3158" s="73"/>
      <c r="G3158" s="73"/>
    </row>
    <row r="3159">
      <c r="A3159" s="73"/>
      <c r="B3159" s="73"/>
      <c r="C3159" s="73"/>
      <c r="D3159" s="73"/>
      <c r="E3159" s="73"/>
      <c r="F3159" s="73"/>
      <c r="G3159" s="73"/>
    </row>
    <row r="3160">
      <c r="A3160" s="73"/>
      <c r="B3160" s="73"/>
      <c r="C3160" s="73"/>
      <c r="D3160" s="73"/>
      <c r="E3160" s="73"/>
      <c r="F3160" s="73"/>
      <c r="G3160" s="73"/>
    </row>
    <row r="3161">
      <c r="A3161" s="73"/>
      <c r="B3161" s="73"/>
      <c r="C3161" s="73"/>
      <c r="D3161" s="73"/>
      <c r="E3161" s="73"/>
      <c r="F3161" s="73"/>
      <c r="G3161" s="73"/>
    </row>
    <row r="3162">
      <c r="A3162" s="73"/>
      <c r="B3162" s="73"/>
      <c r="C3162" s="73"/>
      <c r="D3162" s="73"/>
      <c r="E3162" s="73"/>
      <c r="F3162" s="73"/>
      <c r="G3162" s="73"/>
    </row>
    <row r="3163">
      <c r="A3163" s="73"/>
      <c r="B3163" s="73"/>
      <c r="C3163" s="73"/>
      <c r="D3163" s="73"/>
      <c r="E3163" s="73"/>
      <c r="F3163" s="73"/>
      <c r="G3163" s="73"/>
    </row>
    <row r="3164">
      <c r="A3164" s="73"/>
      <c r="B3164" s="73"/>
      <c r="C3164" s="73"/>
      <c r="D3164" s="73"/>
      <c r="E3164" s="73"/>
      <c r="F3164" s="73"/>
      <c r="G3164" s="73"/>
    </row>
    <row r="3165">
      <c r="A3165" s="73"/>
      <c r="B3165" s="73"/>
      <c r="C3165" s="73"/>
      <c r="D3165" s="73"/>
      <c r="E3165" s="73"/>
      <c r="F3165" s="73"/>
      <c r="G3165" s="73"/>
    </row>
    <row r="3166">
      <c r="A3166" s="73"/>
      <c r="B3166" s="73"/>
      <c r="C3166" s="73"/>
      <c r="D3166" s="73"/>
      <c r="E3166" s="73"/>
      <c r="F3166" s="73"/>
      <c r="G3166" s="73"/>
    </row>
    <row r="3167">
      <c r="A3167" s="73"/>
      <c r="B3167" s="73"/>
      <c r="C3167" s="73"/>
      <c r="D3167" s="73"/>
      <c r="E3167" s="73"/>
      <c r="F3167" s="73"/>
      <c r="G3167" s="73"/>
    </row>
    <row r="3168">
      <c r="A3168" s="73"/>
      <c r="B3168" s="73"/>
      <c r="C3168" s="73"/>
      <c r="D3168" s="73"/>
      <c r="E3168" s="73"/>
      <c r="F3168" s="73"/>
      <c r="G3168" s="73"/>
    </row>
    <row r="3169">
      <c r="A3169" s="73"/>
      <c r="B3169" s="73"/>
      <c r="C3169" s="73"/>
      <c r="D3169" s="73"/>
      <c r="E3169" s="73"/>
      <c r="F3169" s="73"/>
      <c r="G3169" s="73"/>
    </row>
    <row r="3170">
      <c r="A3170" s="73"/>
      <c r="B3170" s="73"/>
      <c r="C3170" s="73"/>
      <c r="D3170" s="73"/>
      <c r="E3170" s="73"/>
      <c r="F3170" s="73"/>
      <c r="G3170" s="73"/>
    </row>
    <row r="3171">
      <c r="A3171" s="73"/>
      <c r="B3171" s="73"/>
      <c r="C3171" s="73"/>
      <c r="D3171" s="73"/>
      <c r="E3171" s="73"/>
      <c r="F3171" s="73"/>
      <c r="G3171" s="73"/>
    </row>
    <row r="3172">
      <c r="A3172" s="73"/>
      <c r="B3172" s="73"/>
      <c r="C3172" s="73"/>
      <c r="D3172" s="73"/>
      <c r="E3172" s="73"/>
      <c r="F3172" s="73"/>
      <c r="G3172" s="73"/>
    </row>
    <row r="3173">
      <c r="A3173" s="73"/>
      <c r="B3173" s="73"/>
      <c r="C3173" s="73"/>
      <c r="D3173" s="73"/>
      <c r="E3173" s="73"/>
      <c r="F3173" s="73"/>
      <c r="G3173" s="73"/>
    </row>
    <row r="3174">
      <c r="A3174" s="73"/>
      <c r="B3174" s="73"/>
      <c r="C3174" s="73"/>
      <c r="D3174" s="73"/>
      <c r="E3174" s="73"/>
      <c r="F3174" s="73"/>
      <c r="G3174" s="73"/>
    </row>
    <row r="3175">
      <c r="A3175" s="73"/>
      <c r="B3175" s="73"/>
      <c r="C3175" s="73"/>
      <c r="D3175" s="73"/>
      <c r="E3175" s="73"/>
      <c r="F3175" s="73"/>
      <c r="G3175" s="73"/>
    </row>
    <row r="3176">
      <c r="A3176" s="73"/>
      <c r="B3176" s="73"/>
      <c r="C3176" s="73"/>
      <c r="D3176" s="73"/>
      <c r="E3176" s="73"/>
      <c r="F3176" s="73"/>
      <c r="G3176" s="73"/>
    </row>
    <row r="3177">
      <c r="A3177" s="73"/>
      <c r="B3177" s="73"/>
      <c r="C3177" s="73"/>
      <c r="D3177" s="73"/>
      <c r="E3177" s="73"/>
      <c r="F3177" s="73"/>
      <c r="G3177" s="73"/>
    </row>
    <row r="3178">
      <c r="A3178" s="73"/>
      <c r="B3178" s="73"/>
      <c r="C3178" s="73"/>
      <c r="D3178" s="73"/>
      <c r="E3178" s="73"/>
      <c r="F3178" s="73"/>
      <c r="G3178" s="73"/>
    </row>
    <row r="3179">
      <c r="A3179" s="73"/>
      <c r="B3179" s="73"/>
      <c r="C3179" s="73"/>
      <c r="D3179" s="73"/>
      <c r="E3179" s="73"/>
      <c r="F3179" s="73"/>
      <c r="G3179" s="73"/>
    </row>
    <row r="3180">
      <c r="A3180" s="73"/>
      <c r="B3180" s="73"/>
      <c r="C3180" s="73"/>
      <c r="D3180" s="73"/>
      <c r="E3180" s="73"/>
      <c r="F3180" s="73"/>
      <c r="G3180" s="73"/>
    </row>
    <row r="3181">
      <c r="A3181" s="73"/>
      <c r="B3181" s="73"/>
      <c r="C3181" s="73"/>
      <c r="D3181" s="73"/>
      <c r="E3181" s="73"/>
      <c r="F3181" s="73"/>
      <c r="G3181" s="73"/>
    </row>
    <row r="3182">
      <c r="A3182" s="73"/>
      <c r="B3182" s="73"/>
      <c r="C3182" s="73"/>
      <c r="D3182" s="73"/>
      <c r="E3182" s="73"/>
      <c r="F3182" s="73"/>
      <c r="G3182" s="73"/>
    </row>
    <row r="3183">
      <c r="A3183" s="73"/>
      <c r="B3183" s="73"/>
      <c r="C3183" s="73"/>
      <c r="D3183" s="73"/>
      <c r="E3183" s="73"/>
      <c r="F3183" s="73"/>
      <c r="G3183" s="73"/>
    </row>
    <row r="3184">
      <c r="A3184" s="73"/>
      <c r="B3184" s="73"/>
      <c r="C3184" s="73"/>
      <c r="D3184" s="73"/>
      <c r="E3184" s="73"/>
      <c r="F3184" s="73"/>
      <c r="G3184" s="73"/>
    </row>
    <row r="3185">
      <c r="A3185" s="73"/>
      <c r="B3185" s="73"/>
      <c r="C3185" s="73"/>
      <c r="D3185" s="73"/>
      <c r="E3185" s="73"/>
      <c r="F3185" s="73"/>
      <c r="G3185" s="73"/>
    </row>
    <row r="3186">
      <c r="A3186" s="73"/>
      <c r="B3186" s="73"/>
      <c r="C3186" s="73"/>
      <c r="D3186" s="73"/>
      <c r="E3186" s="73"/>
      <c r="F3186" s="73"/>
      <c r="G3186" s="73"/>
    </row>
    <row r="3187">
      <c r="A3187" s="73"/>
      <c r="B3187" s="73"/>
      <c r="C3187" s="73"/>
      <c r="D3187" s="73"/>
      <c r="E3187" s="73"/>
      <c r="F3187" s="73"/>
      <c r="G3187" s="73"/>
    </row>
    <row r="3188">
      <c r="A3188" s="73"/>
      <c r="B3188" s="73"/>
      <c r="C3188" s="73"/>
      <c r="D3188" s="73"/>
      <c r="E3188" s="73"/>
      <c r="F3188" s="73"/>
      <c r="G3188" s="73"/>
    </row>
    <row r="3189">
      <c r="A3189" s="73"/>
      <c r="B3189" s="73"/>
      <c r="C3189" s="73"/>
      <c r="D3189" s="73"/>
      <c r="E3189" s="73"/>
      <c r="F3189" s="73"/>
      <c r="G3189" s="73"/>
    </row>
    <row r="3190">
      <c r="A3190" s="73"/>
      <c r="B3190" s="73"/>
      <c r="C3190" s="73"/>
      <c r="D3190" s="73"/>
      <c r="E3190" s="73"/>
      <c r="F3190" s="73"/>
      <c r="G3190" s="73"/>
    </row>
    <row r="3191">
      <c r="A3191" s="73"/>
      <c r="B3191" s="73"/>
      <c r="C3191" s="73"/>
      <c r="D3191" s="73"/>
      <c r="E3191" s="73"/>
      <c r="F3191" s="73"/>
      <c r="G3191" s="73"/>
    </row>
    <row r="3192">
      <c r="A3192" s="73"/>
      <c r="B3192" s="73"/>
      <c r="C3192" s="73"/>
      <c r="D3192" s="73"/>
      <c r="E3192" s="73"/>
      <c r="F3192" s="73"/>
      <c r="G3192" s="73"/>
    </row>
    <row r="3193">
      <c r="A3193" s="73"/>
      <c r="B3193" s="73"/>
      <c r="C3193" s="73"/>
      <c r="D3193" s="73"/>
      <c r="E3193" s="73"/>
      <c r="F3193" s="73"/>
      <c r="G3193" s="73"/>
    </row>
    <row r="3194">
      <c r="A3194" s="73"/>
      <c r="B3194" s="73"/>
      <c r="C3194" s="73"/>
      <c r="D3194" s="73"/>
      <c r="E3194" s="73"/>
      <c r="F3194" s="73"/>
      <c r="G3194" s="73"/>
    </row>
    <row r="3195">
      <c r="A3195" s="73"/>
      <c r="B3195" s="73"/>
      <c r="C3195" s="73"/>
      <c r="D3195" s="73"/>
      <c r="E3195" s="73"/>
      <c r="F3195" s="73"/>
      <c r="G3195" s="73"/>
    </row>
    <row r="3196">
      <c r="A3196" s="73"/>
      <c r="B3196" s="73"/>
      <c r="C3196" s="73"/>
      <c r="D3196" s="73"/>
      <c r="E3196" s="73"/>
      <c r="F3196" s="73"/>
      <c r="G3196" s="73"/>
    </row>
    <row r="3197">
      <c r="A3197" s="73"/>
      <c r="B3197" s="73"/>
      <c r="C3197" s="73"/>
      <c r="D3197" s="73"/>
      <c r="E3197" s="73"/>
      <c r="F3197" s="73"/>
      <c r="G3197" s="73"/>
    </row>
    <row r="3198">
      <c r="A3198" s="73"/>
      <c r="B3198" s="73"/>
      <c r="C3198" s="73"/>
      <c r="D3198" s="73"/>
      <c r="E3198" s="73"/>
      <c r="F3198" s="73"/>
      <c r="G3198" s="73"/>
    </row>
    <row r="3199">
      <c r="A3199" s="73"/>
      <c r="B3199" s="73"/>
      <c r="C3199" s="73"/>
      <c r="D3199" s="73"/>
      <c r="E3199" s="73"/>
      <c r="F3199" s="73"/>
      <c r="G3199" s="73"/>
    </row>
    <row r="3200">
      <c r="A3200" s="73"/>
      <c r="B3200" s="73"/>
      <c r="C3200" s="73"/>
      <c r="D3200" s="73"/>
      <c r="E3200" s="73"/>
      <c r="F3200" s="73"/>
      <c r="G3200" s="73"/>
    </row>
    <row r="3201">
      <c r="A3201" s="73"/>
      <c r="B3201" s="73"/>
      <c r="C3201" s="73"/>
      <c r="D3201" s="73"/>
      <c r="E3201" s="73"/>
      <c r="F3201" s="73"/>
      <c r="G3201" s="73"/>
    </row>
    <row r="3202">
      <c r="A3202" s="73"/>
      <c r="B3202" s="73"/>
      <c r="C3202" s="73"/>
      <c r="D3202" s="73"/>
      <c r="E3202" s="73"/>
      <c r="F3202" s="73"/>
      <c r="G3202" s="73"/>
    </row>
    <row r="3203">
      <c r="A3203" s="73"/>
      <c r="B3203" s="73"/>
      <c r="C3203" s="73"/>
      <c r="D3203" s="73"/>
      <c r="E3203" s="73"/>
      <c r="F3203" s="73"/>
      <c r="G3203" s="73"/>
    </row>
    <row r="3204">
      <c r="A3204" s="73"/>
      <c r="B3204" s="73"/>
      <c r="C3204" s="73"/>
      <c r="D3204" s="73"/>
      <c r="E3204" s="73"/>
      <c r="F3204" s="73"/>
      <c r="G3204" s="73"/>
    </row>
    <row r="3205">
      <c r="A3205" s="73"/>
      <c r="B3205" s="73"/>
      <c r="C3205" s="73"/>
      <c r="D3205" s="73"/>
      <c r="E3205" s="73"/>
      <c r="F3205" s="73"/>
      <c r="G3205" s="73"/>
    </row>
    <row r="3206">
      <c r="A3206" s="73"/>
      <c r="B3206" s="73"/>
      <c r="C3206" s="73"/>
      <c r="D3206" s="73"/>
      <c r="E3206" s="73"/>
      <c r="F3206" s="73"/>
      <c r="G3206" s="73"/>
    </row>
    <row r="3207">
      <c r="A3207" s="73"/>
      <c r="B3207" s="73"/>
      <c r="C3207" s="73"/>
      <c r="D3207" s="73"/>
      <c r="E3207" s="73"/>
      <c r="F3207" s="73"/>
      <c r="G3207" s="73"/>
    </row>
    <row r="3208">
      <c r="A3208" s="73"/>
      <c r="B3208" s="73"/>
      <c r="C3208" s="73"/>
      <c r="D3208" s="73"/>
      <c r="E3208" s="73"/>
      <c r="F3208" s="73"/>
      <c r="G3208" s="73"/>
    </row>
    <row r="3209">
      <c r="A3209" s="73"/>
      <c r="B3209" s="73"/>
      <c r="C3209" s="73"/>
      <c r="D3209" s="73"/>
      <c r="E3209" s="73"/>
      <c r="F3209" s="73"/>
      <c r="G3209" s="73"/>
    </row>
    <row r="3210">
      <c r="A3210" s="73"/>
      <c r="B3210" s="73"/>
      <c r="C3210" s="73"/>
      <c r="D3210" s="73"/>
      <c r="E3210" s="73"/>
      <c r="F3210" s="73"/>
      <c r="G3210" s="73"/>
    </row>
    <row r="3211">
      <c r="A3211" s="73"/>
      <c r="B3211" s="73"/>
      <c r="C3211" s="73"/>
      <c r="D3211" s="73"/>
      <c r="E3211" s="73"/>
      <c r="F3211" s="73"/>
      <c r="G3211" s="73"/>
    </row>
    <row r="3212">
      <c r="A3212" s="73"/>
      <c r="B3212" s="73"/>
      <c r="C3212" s="73"/>
      <c r="D3212" s="73"/>
      <c r="E3212" s="73"/>
      <c r="F3212" s="73"/>
      <c r="G3212" s="73"/>
    </row>
    <row r="3213">
      <c r="A3213" s="73"/>
      <c r="B3213" s="73"/>
      <c r="C3213" s="73"/>
      <c r="D3213" s="73"/>
      <c r="E3213" s="73"/>
      <c r="F3213" s="73"/>
      <c r="G3213" s="73"/>
    </row>
    <row r="3214">
      <c r="A3214" s="73"/>
      <c r="B3214" s="73"/>
      <c r="C3214" s="73"/>
      <c r="D3214" s="73"/>
      <c r="E3214" s="73"/>
      <c r="F3214" s="73"/>
      <c r="G3214" s="73"/>
    </row>
    <row r="3215">
      <c r="A3215" s="73"/>
      <c r="B3215" s="73"/>
      <c r="C3215" s="73"/>
      <c r="D3215" s="73"/>
      <c r="E3215" s="73"/>
      <c r="F3215" s="73"/>
      <c r="G3215" s="73"/>
    </row>
    <row r="3216">
      <c r="A3216" s="73"/>
      <c r="B3216" s="73"/>
      <c r="C3216" s="73"/>
      <c r="D3216" s="73"/>
      <c r="E3216" s="73"/>
      <c r="F3216" s="73"/>
      <c r="G3216" s="73"/>
    </row>
    <row r="3217">
      <c r="A3217" s="73"/>
      <c r="B3217" s="73"/>
      <c r="C3217" s="73"/>
      <c r="D3217" s="73"/>
      <c r="E3217" s="73"/>
      <c r="F3217" s="73"/>
      <c r="G3217" s="73"/>
    </row>
    <row r="3218">
      <c r="A3218" s="73"/>
      <c r="B3218" s="73"/>
      <c r="C3218" s="73"/>
      <c r="D3218" s="73"/>
      <c r="E3218" s="73"/>
      <c r="F3218" s="73"/>
      <c r="G3218" s="73"/>
    </row>
    <row r="3219">
      <c r="A3219" s="73"/>
      <c r="B3219" s="73"/>
      <c r="C3219" s="73"/>
      <c r="D3219" s="73"/>
      <c r="E3219" s="73"/>
      <c r="F3219" s="73"/>
      <c r="G3219" s="73"/>
    </row>
    <row r="3220">
      <c r="A3220" s="73"/>
      <c r="B3220" s="73"/>
      <c r="C3220" s="73"/>
      <c r="D3220" s="73"/>
      <c r="E3220" s="73"/>
      <c r="F3220" s="73"/>
      <c r="G3220" s="73"/>
    </row>
    <row r="3221">
      <c r="A3221" s="73"/>
      <c r="B3221" s="73"/>
      <c r="C3221" s="73"/>
      <c r="D3221" s="73"/>
      <c r="E3221" s="73"/>
      <c r="F3221" s="73"/>
      <c r="G3221" s="73"/>
    </row>
    <row r="3222">
      <c r="A3222" s="73"/>
      <c r="B3222" s="73"/>
      <c r="C3222" s="73"/>
      <c r="D3222" s="73"/>
      <c r="E3222" s="73"/>
      <c r="F3222" s="73"/>
      <c r="G3222" s="73"/>
    </row>
    <row r="3223">
      <c r="A3223" s="73"/>
      <c r="B3223" s="73"/>
      <c r="C3223" s="73"/>
      <c r="D3223" s="73"/>
      <c r="E3223" s="73"/>
      <c r="F3223" s="73"/>
      <c r="G3223" s="73"/>
    </row>
    <row r="3224">
      <c r="A3224" s="73"/>
      <c r="B3224" s="73"/>
      <c r="C3224" s="73"/>
      <c r="D3224" s="73"/>
      <c r="E3224" s="73"/>
      <c r="F3224" s="73"/>
      <c r="G3224" s="73"/>
    </row>
    <row r="3225">
      <c r="A3225" s="73"/>
      <c r="B3225" s="73"/>
      <c r="C3225" s="73"/>
      <c r="D3225" s="73"/>
      <c r="E3225" s="73"/>
      <c r="F3225" s="73"/>
      <c r="G3225" s="73"/>
    </row>
    <row r="3226">
      <c r="A3226" s="73"/>
      <c r="B3226" s="73"/>
      <c r="C3226" s="73"/>
      <c r="D3226" s="73"/>
      <c r="E3226" s="73"/>
      <c r="F3226" s="73"/>
      <c r="G3226" s="73"/>
    </row>
    <row r="3227">
      <c r="A3227" s="73"/>
      <c r="B3227" s="73"/>
      <c r="C3227" s="73"/>
      <c r="D3227" s="73"/>
      <c r="E3227" s="73"/>
      <c r="F3227" s="73"/>
      <c r="G3227" s="73"/>
    </row>
    <row r="3228">
      <c r="A3228" s="73"/>
      <c r="B3228" s="73"/>
      <c r="C3228" s="73"/>
      <c r="D3228" s="73"/>
      <c r="E3228" s="73"/>
      <c r="F3228" s="73"/>
      <c r="G3228" s="73"/>
    </row>
    <row r="3229">
      <c r="A3229" s="73"/>
      <c r="B3229" s="73"/>
      <c r="C3229" s="73"/>
      <c r="D3229" s="73"/>
      <c r="E3229" s="73"/>
      <c r="F3229" s="73"/>
      <c r="G3229" s="73"/>
    </row>
    <row r="3230">
      <c r="A3230" s="73"/>
      <c r="B3230" s="73"/>
      <c r="C3230" s="73"/>
      <c r="D3230" s="73"/>
      <c r="E3230" s="73"/>
      <c r="F3230" s="73"/>
      <c r="G3230" s="73"/>
    </row>
    <row r="3231">
      <c r="A3231" s="73"/>
      <c r="B3231" s="73"/>
      <c r="C3231" s="73"/>
      <c r="D3231" s="73"/>
      <c r="E3231" s="73"/>
      <c r="F3231" s="73"/>
      <c r="G3231" s="73"/>
    </row>
    <row r="3232">
      <c r="A3232" s="73"/>
      <c r="B3232" s="73"/>
      <c r="C3232" s="73"/>
      <c r="D3232" s="73"/>
      <c r="E3232" s="73"/>
      <c r="F3232" s="73"/>
      <c r="G3232" s="73"/>
    </row>
    <row r="3233">
      <c r="A3233" s="73"/>
      <c r="B3233" s="73"/>
      <c r="C3233" s="73"/>
      <c r="D3233" s="73"/>
      <c r="E3233" s="73"/>
      <c r="F3233" s="73"/>
      <c r="G3233" s="73"/>
    </row>
    <row r="3234">
      <c r="A3234" s="73"/>
      <c r="B3234" s="73"/>
      <c r="C3234" s="73"/>
      <c r="D3234" s="73"/>
      <c r="E3234" s="73"/>
      <c r="F3234" s="73"/>
      <c r="G3234" s="73"/>
    </row>
    <row r="3235">
      <c r="A3235" s="73"/>
      <c r="B3235" s="73"/>
      <c r="C3235" s="73"/>
      <c r="D3235" s="73"/>
      <c r="E3235" s="73"/>
      <c r="F3235" s="73"/>
      <c r="G3235" s="73"/>
    </row>
    <row r="3236">
      <c r="A3236" s="73"/>
      <c r="B3236" s="73"/>
      <c r="C3236" s="73"/>
      <c r="D3236" s="73"/>
      <c r="E3236" s="73"/>
      <c r="F3236" s="73"/>
      <c r="G3236" s="73"/>
    </row>
    <row r="3237">
      <c r="A3237" s="73"/>
      <c r="B3237" s="73"/>
      <c r="C3237" s="73"/>
      <c r="D3237" s="73"/>
      <c r="E3237" s="73"/>
      <c r="F3237" s="73"/>
      <c r="G3237" s="73"/>
    </row>
    <row r="3238">
      <c r="A3238" s="73"/>
      <c r="B3238" s="73"/>
      <c r="C3238" s="73"/>
      <c r="D3238" s="73"/>
      <c r="E3238" s="73"/>
      <c r="F3238" s="73"/>
      <c r="G3238" s="73"/>
    </row>
    <row r="3239">
      <c r="A3239" s="73"/>
      <c r="B3239" s="73"/>
      <c r="C3239" s="73"/>
      <c r="D3239" s="73"/>
      <c r="E3239" s="73"/>
      <c r="F3239" s="73"/>
      <c r="G3239" s="73"/>
    </row>
    <row r="3240">
      <c r="A3240" s="73"/>
      <c r="B3240" s="73"/>
      <c r="C3240" s="73"/>
      <c r="D3240" s="73"/>
      <c r="E3240" s="73"/>
      <c r="F3240" s="73"/>
      <c r="G3240" s="73"/>
    </row>
    <row r="3241">
      <c r="A3241" s="73"/>
      <c r="B3241" s="73"/>
      <c r="C3241" s="73"/>
      <c r="D3241" s="73"/>
      <c r="E3241" s="73"/>
      <c r="F3241" s="73"/>
      <c r="G3241" s="73"/>
    </row>
    <row r="3242">
      <c r="A3242" s="73"/>
      <c r="B3242" s="73"/>
      <c r="C3242" s="73"/>
      <c r="D3242" s="73"/>
      <c r="E3242" s="73"/>
      <c r="F3242" s="73"/>
      <c r="G3242" s="73"/>
    </row>
    <row r="3243">
      <c r="A3243" s="73"/>
      <c r="B3243" s="73"/>
      <c r="C3243" s="73"/>
      <c r="D3243" s="73"/>
      <c r="E3243" s="73"/>
      <c r="F3243" s="73"/>
      <c r="G3243" s="73"/>
    </row>
    <row r="3244">
      <c r="A3244" s="73"/>
      <c r="B3244" s="73"/>
      <c r="C3244" s="73"/>
      <c r="D3244" s="73"/>
      <c r="E3244" s="73"/>
      <c r="F3244" s="73"/>
      <c r="G3244" s="73"/>
    </row>
    <row r="3245">
      <c r="A3245" s="73"/>
      <c r="B3245" s="73"/>
      <c r="C3245" s="73"/>
      <c r="D3245" s="73"/>
      <c r="E3245" s="73"/>
      <c r="F3245" s="73"/>
      <c r="G3245" s="73"/>
    </row>
    <row r="3246">
      <c r="A3246" s="73"/>
      <c r="B3246" s="73"/>
      <c r="C3246" s="73"/>
      <c r="D3246" s="73"/>
      <c r="E3246" s="73"/>
      <c r="F3246" s="73"/>
      <c r="G3246" s="73"/>
    </row>
    <row r="3247">
      <c r="A3247" s="73"/>
      <c r="B3247" s="73"/>
      <c r="C3247" s="73"/>
      <c r="D3247" s="73"/>
      <c r="E3247" s="73"/>
      <c r="F3247" s="73"/>
      <c r="G3247" s="73"/>
    </row>
    <row r="3248">
      <c r="A3248" s="73"/>
      <c r="B3248" s="73"/>
      <c r="C3248" s="73"/>
      <c r="D3248" s="73"/>
      <c r="E3248" s="73"/>
      <c r="F3248" s="73"/>
      <c r="G3248" s="73"/>
    </row>
    <row r="3249">
      <c r="A3249" s="73"/>
      <c r="B3249" s="73"/>
      <c r="C3249" s="73"/>
      <c r="D3249" s="73"/>
      <c r="E3249" s="73"/>
      <c r="F3249" s="73"/>
      <c r="G3249" s="73"/>
    </row>
    <row r="3250">
      <c r="A3250" s="73"/>
      <c r="B3250" s="73"/>
      <c r="C3250" s="73"/>
      <c r="D3250" s="73"/>
      <c r="E3250" s="73"/>
      <c r="F3250" s="73"/>
      <c r="G3250" s="73"/>
    </row>
    <row r="3251">
      <c r="A3251" s="73"/>
      <c r="B3251" s="73"/>
      <c r="C3251" s="73"/>
      <c r="D3251" s="73"/>
      <c r="E3251" s="73"/>
      <c r="F3251" s="73"/>
      <c r="G3251" s="73"/>
    </row>
    <row r="3252">
      <c r="A3252" s="73"/>
      <c r="B3252" s="73"/>
      <c r="C3252" s="73"/>
      <c r="D3252" s="73"/>
      <c r="E3252" s="73"/>
      <c r="F3252" s="73"/>
      <c r="G3252" s="73"/>
    </row>
    <row r="3253">
      <c r="A3253" s="73"/>
      <c r="B3253" s="73"/>
      <c r="C3253" s="73"/>
      <c r="D3253" s="73"/>
      <c r="E3253" s="73"/>
      <c r="F3253" s="73"/>
      <c r="G3253" s="73"/>
    </row>
    <row r="3254">
      <c r="A3254" s="73"/>
      <c r="B3254" s="73"/>
      <c r="C3254" s="73"/>
      <c r="D3254" s="73"/>
      <c r="E3254" s="73"/>
      <c r="F3254" s="73"/>
      <c r="G3254" s="73"/>
    </row>
    <row r="3255">
      <c r="A3255" s="73"/>
      <c r="B3255" s="73"/>
      <c r="C3255" s="73"/>
      <c r="D3255" s="73"/>
      <c r="E3255" s="73"/>
      <c r="F3255" s="73"/>
      <c r="G3255" s="73"/>
    </row>
    <row r="3256">
      <c r="A3256" s="73"/>
      <c r="B3256" s="73"/>
      <c r="C3256" s="73"/>
      <c r="D3256" s="73"/>
      <c r="E3256" s="73"/>
      <c r="F3256" s="73"/>
      <c r="G3256" s="73"/>
    </row>
    <row r="3257">
      <c r="A3257" s="73"/>
      <c r="B3257" s="73"/>
      <c r="C3257" s="73"/>
      <c r="D3257" s="73"/>
      <c r="E3257" s="73"/>
      <c r="F3257" s="73"/>
      <c r="G3257" s="73"/>
    </row>
    <row r="3258">
      <c r="A3258" s="73"/>
      <c r="B3258" s="73"/>
      <c r="C3258" s="73"/>
      <c r="D3258" s="73"/>
      <c r="E3258" s="73"/>
      <c r="F3258" s="73"/>
      <c r="G3258" s="73"/>
    </row>
    <row r="3259">
      <c r="A3259" s="73"/>
      <c r="B3259" s="73"/>
      <c r="C3259" s="73"/>
      <c r="D3259" s="73"/>
      <c r="E3259" s="73"/>
      <c r="F3259" s="73"/>
      <c r="G3259" s="73"/>
    </row>
    <row r="3260">
      <c r="A3260" s="73"/>
      <c r="B3260" s="73"/>
      <c r="C3260" s="73"/>
      <c r="D3260" s="73"/>
      <c r="E3260" s="73"/>
      <c r="F3260" s="73"/>
      <c r="G3260" s="73"/>
    </row>
    <row r="3261">
      <c r="A3261" s="73"/>
      <c r="B3261" s="73"/>
      <c r="C3261" s="73"/>
      <c r="D3261" s="73"/>
      <c r="E3261" s="73"/>
      <c r="F3261" s="73"/>
      <c r="G3261" s="73"/>
    </row>
    <row r="3262">
      <c r="A3262" s="73"/>
      <c r="B3262" s="73"/>
      <c r="C3262" s="73"/>
      <c r="D3262" s="73"/>
      <c r="E3262" s="73"/>
      <c r="F3262" s="73"/>
      <c r="G3262" s="73"/>
    </row>
    <row r="3263">
      <c r="A3263" s="73"/>
      <c r="B3263" s="73"/>
      <c r="C3263" s="73"/>
      <c r="D3263" s="73"/>
      <c r="E3263" s="73"/>
      <c r="F3263" s="73"/>
      <c r="G3263" s="73"/>
    </row>
    <row r="3264">
      <c r="A3264" s="73"/>
      <c r="B3264" s="73"/>
      <c r="C3264" s="73"/>
      <c r="D3264" s="73"/>
      <c r="E3264" s="73"/>
      <c r="F3264" s="73"/>
      <c r="G3264" s="73"/>
    </row>
    <row r="3265">
      <c r="A3265" s="73"/>
      <c r="B3265" s="73"/>
      <c r="C3265" s="73"/>
      <c r="D3265" s="73"/>
      <c r="E3265" s="73"/>
      <c r="F3265" s="73"/>
      <c r="G3265" s="73"/>
    </row>
    <row r="3266">
      <c r="A3266" s="73"/>
      <c r="B3266" s="73"/>
      <c r="C3266" s="73"/>
      <c r="D3266" s="73"/>
      <c r="E3266" s="73"/>
      <c r="F3266" s="73"/>
      <c r="G3266" s="73"/>
    </row>
    <row r="3267">
      <c r="A3267" s="73"/>
      <c r="B3267" s="73"/>
      <c r="C3267" s="73"/>
      <c r="D3267" s="73"/>
      <c r="E3267" s="73"/>
      <c r="F3267" s="73"/>
      <c r="G3267" s="73"/>
    </row>
    <row r="3268">
      <c r="A3268" s="73"/>
      <c r="B3268" s="73"/>
      <c r="C3268" s="73"/>
      <c r="D3268" s="73"/>
      <c r="E3268" s="73"/>
      <c r="F3268" s="73"/>
      <c r="G3268" s="73"/>
    </row>
    <row r="3269">
      <c r="A3269" s="73"/>
      <c r="B3269" s="73"/>
      <c r="C3269" s="73"/>
      <c r="D3269" s="73"/>
      <c r="E3269" s="73"/>
      <c r="F3269" s="73"/>
      <c r="G3269" s="73"/>
    </row>
    <row r="3270">
      <c r="A3270" s="73"/>
      <c r="B3270" s="73"/>
      <c r="C3270" s="73"/>
      <c r="D3270" s="73"/>
      <c r="E3270" s="73"/>
      <c r="F3270" s="73"/>
      <c r="G3270" s="73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35.25"/>
    <col customWidth="1" min="7" max="7" width="46.0"/>
  </cols>
  <sheetData>
    <row r="1">
      <c r="A1" s="41" t="s">
        <v>513</v>
      </c>
      <c r="B1" s="41" t="s">
        <v>601</v>
      </c>
      <c r="C1" s="41" t="s">
        <v>602</v>
      </c>
      <c r="D1" s="41" t="s">
        <v>603</v>
      </c>
      <c r="E1" s="41" t="s">
        <v>514</v>
      </c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>
      <c r="A2" s="64" t="s">
        <v>517</v>
      </c>
      <c r="B2" s="48" t="s">
        <v>604</v>
      </c>
      <c r="C2" s="48"/>
      <c r="D2" s="48" t="s">
        <v>605</v>
      </c>
      <c r="E2" s="48" t="s">
        <v>606</v>
      </c>
      <c r="F2" s="48"/>
      <c r="G2" s="49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>
      <c r="A3" s="64" t="s">
        <v>607</v>
      </c>
      <c r="B3" s="48" t="s">
        <v>608</v>
      </c>
      <c r="C3" s="48"/>
      <c r="D3" s="78" t="s">
        <v>609</v>
      </c>
      <c r="E3" s="48" t="s">
        <v>610</v>
      </c>
      <c r="F3" s="48"/>
      <c r="G3" s="49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</row>
    <row r="4">
      <c r="A4" s="64" t="s">
        <v>611</v>
      </c>
      <c r="B4" s="48" t="s">
        <v>612</v>
      </c>
      <c r="C4" s="48"/>
      <c r="D4" s="48" t="s">
        <v>613</v>
      </c>
      <c r="E4" s="48" t="s">
        <v>614</v>
      </c>
      <c r="F4" s="48"/>
      <c r="G4" s="49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</row>
    <row r="5">
      <c r="A5" s="64" t="s">
        <v>615</v>
      </c>
      <c r="B5" s="48" t="s">
        <v>616</v>
      </c>
      <c r="C5" s="48"/>
      <c r="D5" s="78" t="s">
        <v>617</v>
      </c>
      <c r="E5" s="48" t="s">
        <v>618</v>
      </c>
      <c r="F5" s="48"/>
      <c r="G5" s="49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</row>
    <row r="6">
      <c r="A6" s="64" t="s">
        <v>619</v>
      </c>
      <c r="B6" s="48" t="s">
        <v>620</v>
      </c>
      <c r="C6" s="48"/>
      <c r="D6" s="48" t="s">
        <v>621</v>
      </c>
      <c r="E6" s="48" t="s">
        <v>622</v>
      </c>
      <c r="F6" s="48"/>
      <c r="G6" s="49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</row>
    <row r="7">
      <c r="A7" s="64" t="s">
        <v>623</v>
      </c>
      <c r="B7" s="48" t="s">
        <v>624</v>
      </c>
      <c r="C7" s="48"/>
      <c r="D7" s="78" t="s">
        <v>625</v>
      </c>
      <c r="E7" s="48" t="s">
        <v>626</v>
      </c>
      <c r="F7" s="48"/>
      <c r="G7" s="49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</row>
    <row r="8">
      <c r="A8" s="64" t="s">
        <v>627</v>
      </c>
      <c r="B8" s="48" t="s">
        <v>628</v>
      </c>
      <c r="C8" s="48"/>
      <c r="D8" s="48" t="s">
        <v>629</v>
      </c>
      <c r="E8" s="48" t="s">
        <v>630</v>
      </c>
      <c r="F8" s="48"/>
      <c r="G8" s="49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</row>
    <row r="9">
      <c r="A9" s="64" t="s">
        <v>631</v>
      </c>
      <c r="B9" s="48">
        <v>22.033</v>
      </c>
      <c r="C9" s="48"/>
      <c r="D9" s="48" t="s">
        <v>632</v>
      </c>
      <c r="E9" s="48" t="s">
        <v>633</v>
      </c>
      <c r="F9" s="48"/>
      <c r="G9" s="49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</row>
    <row r="10">
      <c r="A10" s="64" t="s">
        <v>634</v>
      </c>
      <c r="B10" s="48" t="s">
        <v>635</v>
      </c>
      <c r="C10" s="48"/>
      <c r="D10" s="48" t="s">
        <v>636</v>
      </c>
      <c r="E10" s="48" t="s">
        <v>637</v>
      </c>
      <c r="F10" s="48"/>
      <c r="G10" s="49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</row>
    <row r="11">
      <c r="A11" s="64" t="s">
        <v>638</v>
      </c>
      <c r="B11" s="48" t="s">
        <v>639</v>
      </c>
      <c r="C11" s="48"/>
      <c r="D11" s="78" t="s">
        <v>640</v>
      </c>
      <c r="E11" s="48" t="s">
        <v>641</v>
      </c>
      <c r="F11" s="48"/>
      <c r="G11" s="49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</row>
    <row r="12">
      <c r="A12" s="64" t="s">
        <v>642</v>
      </c>
      <c r="B12" s="48" t="s">
        <v>643</v>
      </c>
      <c r="C12" s="48"/>
      <c r="D12" s="78" t="s">
        <v>644</v>
      </c>
      <c r="E12" s="48" t="s">
        <v>645</v>
      </c>
      <c r="F12" s="48"/>
      <c r="G12" s="49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</row>
    <row r="13">
      <c r="A13" s="64" t="s">
        <v>646</v>
      </c>
      <c r="B13" s="48" t="s">
        <v>647</v>
      </c>
      <c r="C13" s="48"/>
      <c r="D13" s="48" t="s">
        <v>648</v>
      </c>
      <c r="E13" s="48" t="s">
        <v>649</v>
      </c>
      <c r="F13" s="48"/>
      <c r="G13" s="49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r="14">
      <c r="A14" s="64" t="s">
        <v>650</v>
      </c>
      <c r="B14" s="48" t="s">
        <v>651</v>
      </c>
      <c r="C14" s="48"/>
      <c r="D14" s="48" t="s">
        <v>652</v>
      </c>
      <c r="E14" s="48" t="s">
        <v>653</v>
      </c>
      <c r="F14" s="48"/>
      <c r="G14" s="49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</row>
    <row r="15">
      <c r="A15" s="64" t="s">
        <v>654</v>
      </c>
      <c r="B15" s="48" t="s">
        <v>655</v>
      </c>
      <c r="C15" s="48"/>
      <c r="D15" s="48" t="s">
        <v>656</v>
      </c>
      <c r="E15" s="48" t="s">
        <v>657</v>
      </c>
      <c r="F15" s="48"/>
      <c r="G15" s="49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</row>
    <row r="16">
      <c r="A16" s="64" t="s">
        <v>658</v>
      </c>
      <c r="B16" s="48" t="s">
        <v>659</v>
      </c>
      <c r="C16" s="48"/>
      <c r="D16" s="48" t="s">
        <v>660</v>
      </c>
      <c r="E16" s="48" t="s">
        <v>661</v>
      </c>
      <c r="F16" s="48"/>
      <c r="G16" s="49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</row>
    <row r="17">
      <c r="A17" s="64" t="s">
        <v>662</v>
      </c>
      <c r="B17" s="48" t="s">
        <v>663</v>
      </c>
      <c r="C17" s="48"/>
      <c r="D17" s="48" t="s">
        <v>664</v>
      </c>
      <c r="E17" s="48" t="s">
        <v>665</v>
      </c>
      <c r="F17" s="48"/>
      <c r="G17" s="49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</row>
    <row r="18">
      <c r="A18" s="64" t="s">
        <v>666</v>
      </c>
      <c r="B18" s="48" t="s">
        <v>667</v>
      </c>
      <c r="C18" s="48"/>
      <c r="D18" s="48" t="s">
        <v>668</v>
      </c>
      <c r="E18" s="48" t="s">
        <v>669</v>
      </c>
      <c r="F18" s="48"/>
      <c r="G18" s="49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</row>
    <row r="19">
      <c r="A19" s="64" t="s">
        <v>670</v>
      </c>
      <c r="B19" s="48" t="s">
        <v>671</v>
      </c>
      <c r="C19" s="48"/>
      <c r="D19" s="48" t="s">
        <v>672</v>
      </c>
      <c r="E19" s="48" t="s">
        <v>673</v>
      </c>
      <c r="F19" s="48"/>
      <c r="G19" s="49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</row>
    <row r="20">
      <c r="A20" s="64" t="s">
        <v>674</v>
      </c>
      <c r="B20" s="48" t="s">
        <v>675</v>
      </c>
      <c r="C20" s="48"/>
      <c r="D20" s="78" t="s">
        <v>676</v>
      </c>
      <c r="E20" s="48" t="s">
        <v>677</v>
      </c>
      <c r="F20" s="48"/>
      <c r="G20" s="49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</row>
    <row r="21">
      <c r="A21" s="64" t="s">
        <v>678</v>
      </c>
      <c r="B21" s="48" t="s">
        <v>679</v>
      </c>
      <c r="C21" s="48"/>
      <c r="D21" s="78" t="s">
        <v>680</v>
      </c>
      <c r="E21" s="48" t="s">
        <v>681</v>
      </c>
      <c r="F21" s="48"/>
      <c r="G21" s="49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</row>
    <row r="22">
      <c r="A22" s="64" t="s">
        <v>682</v>
      </c>
      <c r="B22" s="48" t="s">
        <v>683</v>
      </c>
      <c r="C22" s="48"/>
      <c r="D22" s="78" t="s">
        <v>684</v>
      </c>
      <c r="E22" s="48" t="s">
        <v>685</v>
      </c>
      <c r="F22" s="48"/>
      <c r="G22" s="49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</row>
    <row r="23">
      <c r="A23" s="64" t="s">
        <v>686</v>
      </c>
      <c r="B23" s="48" t="s">
        <v>687</v>
      </c>
      <c r="C23" s="48"/>
      <c r="D23" s="48" t="s">
        <v>688</v>
      </c>
      <c r="E23" s="48" t="s">
        <v>689</v>
      </c>
      <c r="F23" s="48"/>
      <c r="G23" s="49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</row>
    <row r="24">
      <c r="A24" s="64" t="s">
        <v>690</v>
      </c>
      <c r="B24" s="48" t="s">
        <v>691</v>
      </c>
      <c r="C24" s="48"/>
      <c r="D24" s="78" t="s">
        <v>692</v>
      </c>
      <c r="E24" s="48" t="s">
        <v>693</v>
      </c>
      <c r="F24" s="48"/>
      <c r="G24" s="49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</row>
    <row r="25">
      <c r="A25" s="64" t="s">
        <v>694</v>
      </c>
      <c r="B25" s="48" t="s">
        <v>695</v>
      </c>
      <c r="C25" s="48"/>
      <c r="D25" s="78" t="s">
        <v>696</v>
      </c>
      <c r="E25" s="48" t="s">
        <v>697</v>
      </c>
      <c r="F25" s="48"/>
      <c r="G25" s="49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</row>
    <row r="26">
      <c r="A26" s="64" t="s">
        <v>698</v>
      </c>
      <c r="B26" s="48" t="s">
        <v>699</v>
      </c>
      <c r="C26" s="48"/>
      <c r="D26" s="78" t="s">
        <v>700</v>
      </c>
      <c r="E26" s="48" t="s">
        <v>701</v>
      </c>
      <c r="F26" s="48"/>
      <c r="G26" s="49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</row>
    <row r="27">
      <c r="A27" s="64" t="s">
        <v>702</v>
      </c>
      <c r="B27" s="48" t="s">
        <v>703</v>
      </c>
      <c r="C27" s="48"/>
      <c r="D27" s="78" t="s">
        <v>704</v>
      </c>
      <c r="E27" s="48" t="s">
        <v>705</v>
      </c>
      <c r="F27" s="48"/>
      <c r="G27" s="49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</row>
    <row r="28">
      <c r="A28" s="64" t="s">
        <v>706</v>
      </c>
      <c r="B28" s="48" t="s">
        <v>707</v>
      </c>
      <c r="C28" s="48"/>
      <c r="D28" s="78" t="s">
        <v>708</v>
      </c>
      <c r="E28" s="48" t="s">
        <v>709</v>
      </c>
      <c r="F28" s="48"/>
      <c r="G28" s="49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</row>
    <row r="29">
      <c r="A29" s="64" t="s">
        <v>710</v>
      </c>
      <c r="B29" s="48" t="s">
        <v>711</v>
      </c>
      <c r="C29" s="48"/>
      <c r="D29" s="48" t="s">
        <v>712</v>
      </c>
      <c r="E29" s="48" t="s">
        <v>713</v>
      </c>
      <c r="F29" s="48"/>
      <c r="G29" s="49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</row>
    <row r="30">
      <c r="A30" s="64" t="s">
        <v>714</v>
      </c>
      <c r="B30" s="48" t="s">
        <v>715</v>
      </c>
      <c r="C30" s="48"/>
      <c r="D30" s="48" t="s">
        <v>716</v>
      </c>
      <c r="E30" s="48" t="s">
        <v>717</v>
      </c>
      <c r="F30" s="48"/>
      <c r="G30" s="49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</row>
    <row r="31">
      <c r="A31" s="64" t="s">
        <v>718</v>
      </c>
      <c r="B31" s="48" t="s">
        <v>719</v>
      </c>
      <c r="C31" s="48"/>
      <c r="D31" s="48" t="s">
        <v>720</v>
      </c>
      <c r="E31" s="48" t="s">
        <v>721</v>
      </c>
      <c r="F31" s="48"/>
      <c r="G31" s="49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</row>
    <row r="32">
      <c r="A32" s="64" t="s">
        <v>722</v>
      </c>
      <c r="B32" s="48" t="s">
        <v>723</v>
      </c>
      <c r="C32" s="48"/>
      <c r="D32" s="48" t="s">
        <v>724</v>
      </c>
      <c r="E32" s="48" t="s">
        <v>725</v>
      </c>
      <c r="F32" s="48"/>
      <c r="G32" s="49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</row>
    <row r="33">
      <c r="A33" s="64" t="s">
        <v>726</v>
      </c>
      <c r="B33" s="48" t="s">
        <v>727</v>
      </c>
      <c r="C33" s="48"/>
      <c r="D33" s="78" t="s">
        <v>728</v>
      </c>
      <c r="E33" s="48" t="s">
        <v>729</v>
      </c>
      <c r="F33" s="48"/>
      <c r="G33" s="49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</row>
    <row r="34">
      <c r="A34" s="64" t="s">
        <v>730</v>
      </c>
      <c r="B34" s="48" t="s">
        <v>731</v>
      </c>
      <c r="C34" s="48"/>
      <c r="D34" s="48" t="s">
        <v>732</v>
      </c>
      <c r="E34" s="48" t="s">
        <v>733</v>
      </c>
      <c r="F34" s="48"/>
      <c r="G34" s="49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</row>
    <row r="35">
      <c r="A35" s="64" t="s">
        <v>734</v>
      </c>
      <c r="B35" s="48" t="s">
        <v>735</v>
      </c>
      <c r="C35" s="48"/>
      <c r="D35" s="48" t="s">
        <v>736</v>
      </c>
      <c r="E35" s="48" t="s">
        <v>737</v>
      </c>
      <c r="F35" s="48"/>
      <c r="G35" s="49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</row>
    <row r="36">
      <c r="A36" s="64" t="s">
        <v>738</v>
      </c>
      <c r="B36" s="48" t="s">
        <v>739</v>
      </c>
      <c r="C36" s="48"/>
      <c r="D36" s="78" t="s">
        <v>740</v>
      </c>
      <c r="E36" s="48" t="s">
        <v>741</v>
      </c>
      <c r="F36" s="48"/>
      <c r="G36" s="49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</row>
    <row r="37">
      <c r="A37" s="64" t="s">
        <v>742</v>
      </c>
      <c r="B37" s="48" t="s">
        <v>743</v>
      </c>
      <c r="C37" s="48"/>
      <c r="D37" s="48" t="s">
        <v>744</v>
      </c>
      <c r="E37" s="48" t="s">
        <v>745</v>
      </c>
      <c r="F37" s="48"/>
      <c r="G37" s="49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</row>
    <row r="38">
      <c r="A38" s="64" t="s">
        <v>746</v>
      </c>
      <c r="B38" s="48" t="s">
        <v>747</v>
      </c>
      <c r="C38" s="48"/>
      <c r="D38" s="78" t="s">
        <v>748</v>
      </c>
      <c r="E38" s="48" t="s">
        <v>749</v>
      </c>
      <c r="F38" s="48"/>
      <c r="G38" s="49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</row>
    <row r="39">
      <c r="A39" s="64" t="s">
        <v>750</v>
      </c>
      <c r="B39" s="48" t="s">
        <v>751</v>
      </c>
      <c r="C39" s="48"/>
      <c r="D39" s="48" t="s">
        <v>752</v>
      </c>
      <c r="E39" s="48" t="s">
        <v>753</v>
      </c>
      <c r="F39" s="48"/>
      <c r="G39" s="49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</row>
    <row r="40">
      <c r="A40" s="64" t="s">
        <v>754</v>
      </c>
      <c r="B40" s="48" t="s">
        <v>755</v>
      </c>
      <c r="C40" s="48"/>
      <c r="D40" s="78" t="s">
        <v>756</v>
      </c>
      <c r="E40" s="48" t="s">
        <v>757</v>
      </c>
      <c r="F40" s="48"/>
      <c r="G40" s="49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</row>
    <row r="41">
      <c r="A41" s="64" t="s">
        <v>758</v>
      </c>
      <c r="B41" s="48" t="s">
        <v>759</v>
      </c>
      <c r="C41" s="48"/>
      <c r="D41" s="48" t="s">
        <v>760</v>
      </c>
      <c r="E41" s="48" t="s">
        <v>761</v>
      </c>
      <c r="F41" s="48"/>
      <c r="G41" s="49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</row>
    <row r="42">
      <c r="A42" s="64" t="s">
        <v>762</v>
      </c>
      <c r="B42" s="48" t="s">
        <v>763</v>
      </c>
      <c r="C42" s="48"/>
      <c r="D42" s="48" t="s">
        <v>764</v>
      </c>
      <c r="E42" s="48" t="s">
        <v>765</v>
      </c>
      <c r="F42" s="48"/>
      <c r="G42" s="49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</row>
    <row r="43">
      <c r="A43" s="64" t="s">
        <v>766</v>
      </c>
      <c r="B43" s="48" t="s">
        <v>767</v>
      </c>
      <c r="C43" s="48"/>
      <c r="D43" s="78" t="s">
        <v>768</v>
      </c>
      <c r="E43" s="48" t="s">
        <v>769</v>
      </c>
      <c r="F43" s="48"/>
      <c r="G43" s="49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</row>
    <row r="44">
      <c r="A44" s="64" t="s">
        <v>770</v>
      </c>
      <c r="B44" s="48" t="s">
        <v>771</v>
      </c>
      <c r="C44" s="48"/>
      <c r="D44" s="78" t="s">
        <v>772</v>
      </c>
      <c r="E44" s="48" t="s">
        <v>773</v>
      </c>
      <c r="F44" s="48"/>
      <c r="G44" s="49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</row>
    <row r="45">
      <c r="A45" s="64" t="s">
        <v>774</v>
      </c>
      <c r="B45" s="48" t="s">
        <v>775</v>
      </c>
      <c r="C45" s="48"/>
      <c r="D45" s="48" t="s">
        <v>776</v>
      </c>
      <c r="E45" s="48" t="s">
        <v>777</v>
      </c>
      <c r="F45" s="48"/>
      <c r="G45" s="49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</row>
    <row r="46">
      <c r="A46" s="64" t="s">
        <v>778</v>
      </c>
      <c r="B46" s="48" t="s">
        <v>779</v>
      </c>
      <c r="C46" s="48"/>
      <c r="D46" s="78" t="s">
        <v>780</v>
      </c>
      <c r="E46" s="48" t="s">
        <v>781</v>
      </c>
      <c r="F46" s="48"/>
      <c r="G46" s="49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</row>
    <row r="47">
      <c r="A47" s="64" t="s">
        <v>782</v>
      </c>
      <c r="B47" s="48" t="s">
        <v>783</v>
      </c>
      <c r="C47" s="48"/>
      <c r="D47" s="78" t="s">
        <v>784</v>
      </c>
      <c r="E47" s="48" t="s">
        <v>785</v>
      </c>
      <c r="F47" s="48"/>
      <c r="G47" s="49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</row>
    <row r="48">
      <c r="A48" s="64" t="s">
        <v>786</v>
      </c>
      <c r="B48" s="48" t="s">
        <v>787</v>
      </c>
      <c r="C48" s="48"/>
      <c r="D48" s="48" t="s">
        <v>788</v>
      </c>
      <c r="E48" s="48" t="s">
        <v>789</v>
      </c>
      <c r="F48" s="48"/>
      <c r="G48" s="49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</row>
    <row r="49">
      <c r="A49" s="64" t="s">
        <v>790</v>
      </c>
      <c r="B49" s="48" t="s">
        <v>791</v>
      </c>
      <c r="C49" s="48"/>
      <c r="D49" s="78" t="s">
        <v>792</v>
      </c>
      <c r="E49" s="48" t="s">
        <v>793</v>
      </c>
      <c r="F49" s="48"/>
      <c r="G49" s="49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</row>
    <row r="50">
      <c r="A50" s="64" t="s">
        <v>794</v>
      </c>
      <c r="B50" s="48" t="s">
        <v>795</v>
      </c>
      <c r="C50" s="48"/>
      <c r="D50" s="48" t="s">
        <v>796</v>
      </c>
      <c r="E50" s="48" t="s">
        <v>797</v>
      </c>
      <c r="F50" s="48"/>
      <c r="G50" s="49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</row>
    <row r="51">
      <c r="A51" s="64" t="s">
        <v>798</v>
      </c>
      <c r="B51" s="48" t="s">
        <v>799</v>
      </c>
      <c r="C51" s="48"/>
      <c r="D51" s="78" t="s">
        <v>800</v>
      </c>
      <c r="E51" s="48" t="s">
        <v>801</v>
      </c>
      <c r="F51" s="48"/>
      <c r="G51" s="49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</row>
    <row r="52">
      <c r="A52" s="64" t="s">
        <v>802</v>
      </c>
      <c r="B52" s="48" t="s">
        <v>803</v>
      </c>
      <c r="C52" s="48"/>
      <c r="D52" s="78" t="s">
        <v>804</v>
      </c>
      <c r="E52" s="48" t="s">
        <v>805</v>
      </c>
      <c r="F52" s="48"/>
      <c r="G52" s="49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</row>
    <row r="53">
      <c r="A53" s="64" t="s">
        <v>806</v>
      </c>
      <c r="B53" s="48" t="s">
        <v>807</v>
      </c>
      <c r="C53" s="48"/>
      <c r="D53" s="48" t="s">
        <v>808</v>
      </c>
      <c r="E53" s="48" t="s">
        <v>809</v>
      </c>
      <c r="F53" s="48"/>
      <c r="G53" s="49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</row>
    <row r="54">
      <c r="A54" s="64" t="s">
        <v>810</v>
      </c>
      <c r="B54" s="48" t="s">
        <v>811</v>
      </c>
      <c r="C54" s="48"/>
      <c r="D54" s="78" t="s">
        <v>812</v>
      </c>
      <c r="E54" s="48" t="s">
        <v>813</v>
      </c>
      <c r="F54" s="48"/>
      <c r="G54" s="49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</row>
    <row r="55">
      <c r="A55" s="64" t="s">
        <v>814</v>
      </c>
      <c r="B55" s="48" t="s">
        <v>815</v>
      </c>
      <c r="C55" s="48"/>
      <c r="D55" s="78" t="s">
        <v>816</v>
      </c>
      <c r="E55" s="48" t="s">
        <v>817</v>
      </c>
      <c r="F55" s="48"/>
      <c r="G55" s="49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</row>
    <row r="56">
      <c r="A56" s="64" t="s">
        <v>818</v>
      </c>
      <c r="B56" s="48" t="s">
        <v>819</v>
      </c>
      <c r="C56" s="48"/>
      <c r="D56" s="78" t="s">
        <v>820</v>
      </c>
      <c r="E56" s="48" t="s">
        <v>821</v>
      </c>
      <c r="F56" s="48"/>
      <c r="G56" s="49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</row>
    <row r="57">
      <c r="A57" s="64" t="s">
        <v>822</v>
      </c>
      <c r="B57" s="48" t="s">
        <v>823</v>
      </c>
      <c r="C57" s="48"/>
      <c r="D57" s="48" t="s">
        <v>824</v>
      </c>
      <c r="E57" s="48" t="s">
        <v>825</v>
      </c>
      <c r="F57" s="48"/>
      <c r="G57" s="49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</row>
    <row r="58">
      <c r="A58" s="64" t="s">
        <v>826</v>
      </c>
      <c r="B58" s="48" t="s">
        <v>827</v>
      </c>
      <c r="C58" s="48"/>
      <c r="D58" s="78" t="s">
        <v>828</v>
      </c>
      <c r="E58" s="48" t="s">
        <v>829</v>
      </c>
      <c r="F58" s="48"/>
      <c r="G58" s="49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</row>
    <row r="59">
      <c r="A59" s="64" t="s">
        <v>830</v>
      </c>
      <c r="B59" s="48" t="s">
        <v>831</v>
      </c>
      <c r="C59" s="48"/>
      <c r="D59" s="48" t="s">
        <v>832</v>
      </c>
      <c r="E59" s="48" t="s">
        <v>833</v>
      </c>
      <c r="F59" s="48"/>
      <c r="G59" s="49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</row>
    <row r="60">
      <c r="A60" s="64" t="s">
        <v>834</v>
      </c>
      <c r="B60" s="48" t="s">
        <v>835</v>
      </c>
      <c r="C60" s="48"/>
      <c r="D60" s="78" t="s">
        <v>836</v>
      </c>
      <c r="E60" s="48" t="s">
        <v>837</v>
      </c>
      <c r="F60" s="48"/>
      <c r="G60" s="49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</row>
    <row r="61">
      <c r="A61" s="64" t="s">
        <v>838</v>
      </c>
      <c r="B61" s="48" t="s">
        <v>839</v>
      </c>
      <c r="C61" s="48"/>
      <c r="D61" s="78" t="s">
        <v>840</v>
      </c>
      <c r="E61" s="48" t="s">
        <v>841</v>
      </c>
      <c r="F61" s="48"/>
      <c r="G61" s="49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</row>
    <row r="62">
      <c r="A62" s="64" t="s">
        <v>842</v>
      </c>
      <c r="B62" s="48" t="s">
        <v>843</v>
      </c>
      <c r="C62" s="48"/>
      <c r="D62" s="78" t="s">
        <v>844</v>
      </c>
      <c r="E62" s="48" t="s">
        <v>845</v>
      </c>
      <c r="F62" s="48"/>
      <c r="G62" s="49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</row>
    <row r="63">
      <c r="A63" s="64" t="s">
        <v>846</v>
      </c>
      <c r="B63" s="48" t="s">
        <v>847</v>
      </c>
      <c r="C63" s="48"/>
      <c r="D63" s="48" t="s">
        <v>848</v>
      </c>
      <c r="E63" s="48" t="s">
        <v>849</v>
      </c>
      <c r="F63" s="48"/>
      <c r="G63" s="49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</row>
    <row r="64">
      <c r="A64" s="64" t="s">
        <v>850</v>
      </c>
      <c r="B64" s="48" t="s">
        <v>851</v>
      </c>
      <c r="C64" s="48"/>
      <c r="D64" s="48" t="s">
        <v>852</v>
      </c>
      <c r="E64" s="48" t="s">
        <v>853</v>
      </c>
      <c r="F64" s="48"/>
      <c r="G64" s="49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</row>
    <row r="65">
      <c r="A65" s="64" t="s">
        <v>854</v>
      </c>
      <c r="B65" s="48" t="s">
        <v>855</v>
      </c>
      <c r="C65" s="48"/>
      <c r="D65" s="48" t="s">
        <v>856</v>
      </c>
      <c r="E65" s="48" t="s">
        <v>857</v>
      </c>
      <c r="F65" s="48"/>
      <c r="G65" s="49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</row>
    <row r="66">
      <c r="A66" s="64" t="s">
        <v>858</v>
      </c>
      <c r="B66" s="48" t="s">
        <v>859</v>
      </c>
      <c r="C66" s="48"/>
      <c r="D66" s="48" t="s">
        <v>860</v>
      </c>
      <c r="E66" s="48" t="s">
        <v>861</v>
      </c>
      <c r="F66" s="48"/>
      <c r="G66" s="49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</row>
    <row r="67">
      <c r="A67" s="64" t="s">
        <v>862</v>
      </c>
      <c r="B67" s="48" t="s">
        <v>863</v>
      </c>
      <c r="C67" s="48"/>
      <c r="D67" s="78" t="s">
        <v>864</v>
      </c>
      <c r="E67" s="48" t="s">
        <v>865</v>
      </c>
      <c r="F67" s="48"/>
      <c r="G67" s="49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</row>
    <row r="68">
      <c r="A68" s="64" t="s">
        <v>866</v>
      </c>
      <c r="B68" s="48" t="s">
        <v>867</v>
      </c>
      <c r="C68" s="48"/>
      <c r="D68" s="48" t="s">
        <v>868</v>
      </c>
      <c r="E68" s="48" t="s">
        <v>869</v>
      </c>
      <c r="F68" s="48"/>
      <c r="G68" s="49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</row>
    <row r="69">
      <c r="A69" s="64" t="s">
        <v>870</v>
      </c>
      <c r="B69" s="48" t="s">
        <v>871</v>
      </c>
      <c r="C69" s="48"/>
      <c r="D69" s="48" t="s">
        <v>872</v>
      </c>
      <c r="E69" s="48" t="s">
        <v>873</v>
      </c>
      <c r="F69" s="48"/>
      <c r="G69" s="49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</row>
    <row r="70">
      <c r="A70" s="64" t="s">
        <v>874</v>
      </c>
      <c r="B70" s="48" t="s">
        <v>875</v>
      </c>
      <c r="C70" s="48"/>
      <c r="D70" s="48" t="s">
        <v>876</v>
      </c>
      <c r="E70" s="48" t="s">
        <v>877</v>
      </c>
      <c r="F70" s="48"/>
      <c r="G70" s="49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</row>
    <row r="71">
      <c r="A71" s="64" t="s">
        <v>878</v>
      </c>
      <c r="B71" s="48" t="s">
        <v>879</v>
      </c>
      <c r="C71" s="48"/>
      <c r="D71" s="78" t="s">
        <v>880</v>
      </c>
      <c r="E71" s="48" t="s">
        <v>881</v>
      </c>
      <c r="F71" s="48"/>
      <c r="G71" s="49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</row>
    <row r="72">
      <c r="A72" s="64" t="s">
        <v>882</v>
      </c>
      <c r="B72" s="48" t="s">
        <v>883</v>
      </c>
      <c r="C72" s="48"/>
      <c r="D72" s="78" t="s">
        <v>884</v>
      </c>
      <c r="E72" s="48" t="s">
        <v>885</v>
      </c>
      <c r="F72" s="48"/>
      <c r="G72" s="49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</row>
    <row r="73">
      <c r="A73" s="64" t="s">
        <v>886</v>
      </c>
      <c r="B73" s="79">
        <v>50.31</v>
      </c>
      <c r="C73" s="48"/>
      <c r="D73" s="48" t="s">
        <v>887</v>
      </c>
      <c r="E73" s="48" t="s">
        <v>888</v>
      </c>
      <c r="F73" s="48"/>
      <c r="G73" s="49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</row>
    <row r="74">
      <c r="A74" s="64" t="s">
        <v>889</v>
      </c>
      <c r="B74" s="48">
        <v>55.4</v>
      </c>
      <c r="C74" s="48"/>
      <c r="D74" s="78" t="s">
        <v>890</v>
      </c>
      <c r="E74" s="48" t="s">
        <v>891</v>
      </c>
      <c r="F74" s="48"/>
      <c r="G74" s="49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</row>
    <row r="75">
      <c r="A75" s="64" t="s">
        <v>892</v>
      </c>
      <c r="B75" s="48" t="s">
        <v>893</v>
      </c>
      <c r="C75" s="48"/>
      <c r="D75" s="48" t="s">
        <v>894</v>
      </c>
      <c r="E75" s="48" t="s">
        <v>895</v>
      </c>
      <c r="F75" s="48"/>
      <c r="G75" s="49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</row>
    <row r="76">
      <c r="A76" s="64" t="s">
        <v>896</v>
      </c>
      <c r="B76" s="48" t="s">
        <v>897</v>
      </c>
      <c r="C76" s="48"/>
      <c r="D76" s="78" t="s">
        <v>898</v>
      </c>
      <c r="E76" s="48" t="s">
        <v>899</v>
      </c>
      <c r="F76" s="48"/>
      <c r="G76" s="49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</row>
    <row r="77">
      <c r="A77" s="64" t="s">
        <v>900</v>
      </c>
      <c r="B77" s="48" t="s">
        <v>901</v>
      </c>
      <c r="C77" s="48"/>
      <c r="D77" s="48" t="s">
        <v>902</v>
      </c>
      <c r="E77" s="48" t="s">
        <v>903</v>
      </c>
      <c r="F77" s="48"/>
      <c r="G77" s="49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</row>
    <row r="78">
      <c r="A78" s="64" t="s">
        <v>904</v>
      </c>
      <c r="B78" s="48" t="s">
        <v>905</v>
      </c>
      <c r="C78" s="48"/>
      <c r="D78" s="48" t="s">
        <v>906</v>
      </c>
      <c r="E78" s="48" t="s">
        <v>907</v>
      </c>
      <c r="F78" s="48"/>
      <c r="G78" s="49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</row>
    <row r="79">
      <c r="A79" s="64" t="s">
        <v>908</v>
      </c>
      <c r="B79" s="48" t="s">
        <v>909</v>
      </c>
      <c r="C79" s="48"/>
      <c r="D79" s="48" t="s">
        <v>910</v>
      </c>
      <c r="E79" s="48" t="s">
        <v>911</v>
      </c>
      <c r="F79" s="48"/>
      <c r="G79" s="49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</row>
    <row r="80">
      <c r="A80" s="64" t="s">
        <v>912</v>
      </c>
      <c r="B80" s="48" t="s">
        <v>913</v>
      </c>
      <c r="C80" s="48"/>
      <c r="D80" s="48" t="s">
        <v>914</v>
      </c>
      <c r="E80" s="48" t="s">
        <v>915</v>
      </c>
      <c r="F80" s="48"/>
      <c r="G80" s="49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</row>
    <row r="81">
      <c r="A81" s="64" t="s">
        <v>916</v>
      </c>
      <c r="B81" s="48" t="s">
        <v>917</v>
      </c>
      <c r="C81" s="48"/>
      <c r="D81" s="48" t="s">
        <v>918</v>
      </c>
      <c r="E81" s="48" t="s">
        <v>919</v>
      </c>
      <c r="F81" s="48"/>
      <c r="G81" s="49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</row>
    <row r="82">
      <c r="A82" s="64" t="s">
        <v>920</v>
      </c>
      <c r="B82" s="48" t="s">
        <v>921</v>
      </c>
      <c r="C82" s="48"/>
      <c r="D82" s="78" t="s">
        <v>922</v>
      </c>
      <c r="E82" s="48" t="s">
        <v>923</v>
      </c>
      <c r="F82" s="48"/>
      <c r="G82" s="49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</row>
    <row r="83">
      <c r="A83" s="64" t="s">
        <v>924</v>
      </c>
      <c r="B83" s="48" t="s">
        <v>925</v>
      </c>
      <c r="C83" s="48"/>
      <c r="D83" s="78" t="s">
        <v>926</v>
      </c>
      <c r="E83" s="48" t="s">
        <v>927</v>
      </c>
      <c r="F83" s="48"/>
      <c r="G83" s="49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</row>
    <row r="84">
      <c r="A84" s="64" t="s">
        <v>928</v>
      </c>
      <c r="B84" s="48" t="s">
        <v>929</v>
      </c>
      <c r="C84" s="48"/>
      <c r="D84" s="48" t="s">
        <v>930</v>
      </c>
      <c r="E84" s="48" t="s">
        <v>931</v>
      </c>
      <c r="F84" s="48"/>
      <c r="G84" s="49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</row>
    <row r="85">
      <c r="A85" s="64" t="s">
        <v>932</v>
      </c>
      <c r="B85" s="48" t="s">
        <v>933</v>
      </c>
      <c r="C85" s="48"/>
      <c r="D85" s="48" t="s">
        <v>934</v>
      </c>
      <c r="E85" s="48" t="s">
        <v>935</v>
      </c>
      <c r="F85" s="48"/>
      <c r="G85" s="49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</row>
    <row r="86">
      <c r="A86" s="64" t="s">
        <v>936</v>
      </c>
      <c r="B86" s="48" t="s">
        <v>937</v>
      </c>
      <c r="C86" s="48"/>
      <c r="D86" s="48" t="s">
        <v>938</v>
      </c>
      <c r="E86" s="48" t="s">
        <v>939</v>
      </c>
      <c r="F86" s="48"/>
      <c r="G86" s="49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</row>
    <row r="87">
      <c r="A87" s="64" t="s">
        <v>940</v>
      </c>
      <c r="B87" s="48" t="s">
        <v>941</v>
      </c>
      <c r="C87" s="48"/>
      <c r="D87" s="48" t="s">
        <v>942</v>
      </c>
      <c r="E87" s="48" t="s">
        <v>943</v>
      </c>
      <c r="F87" s="48"/>
      <c r="G87" s="49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</row>
    <row r="88">
      <c r="A88" s="64" t="s">
        <v>944</v>
      </c>
      <c r="B88" s="48" t="s">
        <v>945</v>
      </c>
      <c r="C88" s="48"/>
      <c r="D88" s="48" t="s">
        <v>946</v>
      </c>
      <c r="E88" s="48" t="s">
        <v>947</v>
      </c>
      <c r="F88" s="48"/>
      <c r="G88" s="49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</row>
    <row r="89">
      <c r="A89" s="64" t="s">
        <v>948</v>
      </c>
      <c r="B89" s="48" t="s">
        <v>949</v>
      </c>
      <c r="C89" s="48"/>
      <c r="D89" s="78" t="s">
        <v>950</v>
      </c>
      <c r="E89" s="48" t="s">
        <v>951</v>
      </c>
      <c r="F89" s="48"/>
      <c r="G89" s="49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</row>
    <row r="90">
      <c r="A90" s="64" t="s">
        <v>952</v>
      </c>
      <c r="B90" s="48" t="s">
        <v>953</v>
      </c>
      <c r="C90" s="48"/>
      <c r="D90" s="78" t="s">
        <v>954</v>
      </c>
      <c r="E90" s="48" t="s">
        <v>955</v>
      </c>
      <c r="F90" s="48"/>
      <c r="G90" s="49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</row>
    <row r="91">
      <c r="A91" s="64" t="s">
        <v>956</v>
      </c>
      <c r="B91" s="48" t="s">
        <v>957</v>
      </c>
      <c r="C91" s="48"/>
      <c r="D91" s="78" t="s">
        <v>958</v>
      </c>
      <c r="E91" s="48" t="s">
        <v>959</v>
      </c>
      <c r="F91" s="48"/>
      <c r="G91" s="49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</row>
    <row r="92">
      <c r="A92" s="64" t="s">
        <v>960</v>
      </c>
      <c r="B92" s="48" t="s">
        <v>961</v>
      </c>
      <c r="C92" s="48"/>
      <c r="D92" s="48" t="s">
        <v>962</v>
      </c>
      <c r="E92" s="48" t="s">
        <v>963</v>
      </c>
      <c r="F92" s="48"/>
      <c r="G92" s="49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</row>
    <row r="93">
      <c r="A93" s="64" t="s">
        <v>964</v>
      </c>
      <c r="B93" s="48" t="s">
        <v>965</v>
      </c>
      <c r="C93" s="48"/>
      <c r="D93" s="48" t="s">
        <v>966</v>
      </c>
      <c r="E93" s="48" t="s">
        <v>967</v>
      </c>
      <c r="F93" s="48"/>
      <c r="G93" s="49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</row>
    <row r="94">
      <c r="A94" s="64" t="s">
        <v>968</v>
      </c>
      <c r="B94" s="48" t="s">
        <v>969</v>
      </c>
      <c r="C94" s="48"/>
      <c r="D94" s="78" t="s">
        <v>970</v>
      </c>
      <c r="E94" s="48" t="s">
        <v>971</v>
      </c>
      <c r="F94" s="48"/>
      <c r="G94" s="49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</row>
    <row r="95">
      <c r="A95" s="64" t="s">
        <v>972</v>
      </c>
      <c r="B95" s="48" t="s">
        <v>973</v>
      </c>
      <c r="C95" s="48"/>
      <c r="D95" s="78" t="s">
        <v>974</v>
      </c>
      <c r="E95" s="48" t="s">
        <v>975</v>
      </c>
      <c r="F95" s="48"/>
      <c r="G95" s="49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</row>
    <row r="96">
      <c r="A96" s="64" t="s">
        <v>976</v>
      </c>
      <c r="B96" s="48" t="s">
        <v>977</v>
      </c>
      <c r="C96" s="48"/>
      <c r="D96" s="48" t="s">
        <v>978</v>
      </c>
      <c r="E96" s="48" t="s">
        <v>979</v>
      </c>
      <c r="F96" s="48"/>
      <c r="G96" s="49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</row>
    <row r="97">
      <c r="A97" s="64" t="s">
        <v>980</v>
      </c>
      <c r="B97" s="48" t="s">
        <v>981</v>
      </c>
      <c r="C97" s="48"/>
      <c r="D97" s="48" t="s">
        <v>982</v>
      </c>
      <c r="E97" s="48" t="s">
        <v>983</v>
      </c>
      <c r="F97" s="48"/>
      <c r="G97" s="49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</row>
    <row r="98">
      <c r="A98" s="64" t="s">
        <v>984</v>
      </c>
      <c r="B98" s="48" t="s">
        <v>985</v>
      </c>
      <c r="C98" s="48"/>
      <c r="D98" s="78" t="s">
        <v>986</v>
      </c>
      <c r="E98" s="48" t="s">
        <v>987</v>
      </c>
      <c r="F98" s="48"/>
      <c r="G98" s="49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</row>
    <row r="99">
      <c r="A99" s="64" t="s">
        <v>988</v>
      </c>
      <c r="B99" s="48" t="s">
        <v>989</v>
      </c>
      <c r="C99" s="48"/>
      <c r="D99" s="48" t="s">
        <v>990</v>
      </c>
      <c r="E99" s="48" t="s">
        <v>991</v>
      </c>
      <c r="F99" s="48"/>
      <c r="G99" s="49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</row>
    <row r="100">
      <c r="A100" s="64" t="s">
        <v>992</v>
      </c>
      <c r="B100" s="48" t="s">
        <v>993</v>
      </c>
      <c r="C100" s="48"/>
      <c r="D100" s="48" t="s">
        <v>994</v>
      </c>
      <c r="E100" s="48" t="s">
        <v>995</v>
      </c>
      <c r="F100" s="48"/>
      <c r="G100" s="49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</row>
    <row r="101">
      <c r="A101" s="64" t="s">
        <v>996</v>
      </c>
      <c r="B101" s="48" t="s">
        <v>997</v>
      </c>
      <c r="C101" s="48"/>
      <c r="D101" s="78" t="s">
        <v>998</v>
      </c>
      <c r="E101" s="48" t="s">
        <v>999</v>
      </c>
      <c r="F101" s="48"/>
      <c r="G101" s="49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</row>
    <row r="102">
      <c r="A102" s="64" t="s">
        <v>1000</v>
      </c>
      <c r="B102" s="48" t="s">
        <v>1001</v>
      </c>
      <c r="C102" s="48"/>
      <c r="D102" s="78" t="s">
        <v>1002</v>
      </c>
      <c r="E102" s="48" t="s">
        <v>1003</v>
      </c>
      <c r="F102" s="48"/>
      <c r="G102" s="49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</row>
    <row r="103">
      <c r="A103" s="64" t="s">
        <v>1004</v>
      </c>
      <c r="B103" s="48" t="s">
        <v>1005</v>
      </c>
      <c r="C103" s="48"/>
      <c r="D103" s="48" t="s">
        <v>1006</v>
      </c>
      <c r="E103" s="48" t="s">
        <v>1007</v>
      </c>
      <c r="F103" s="48"/>
      <c r="G103" s="49" t="s">
        <v>1008</v>
      </c>
      <c r="H103" s="48" t="str">
        <f>IFERROR(__xludf.DUMMYFUNCTION("SPLIT(G103, "", "")"),"c3839082-4494-4ed7-9b32-7a0100e28f63")</f>
        <v>c3839082-4494-4ed7-9b32-7a0100e28f63</v>
      </c>
      <c r="I103" s="48" t="str">
        <f>IFERROR(__xludf.DUMMYFUNCTION("""COMPUTED_VALUE"""),"85PY")</f>
        <v>85PY</v>
      </c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</row>
    <row r="104">
      <c r="A104" s="64" t="s">
        <v>1009</v>
      </c>
      <c r="B104" s="48" t="s">
        <v>1010</v>
      </c>
      <c r="C104" s="48"/>
      <c r="D104" s="78" t="s">
        <v>1011</v>
      </c>
      <c r="E104" s="48" t="s">
        <v>1012</v>
      </c>
      <c r="F104" s="48"/>
      <c r="G104" s="49" t="s">
        <v>1013</v>
      </c>
      <c r="H104" s="48" t="str">
        <f>IFERROR(__xludf.DUMMYFUNCTION("SPLIT(G104, "", "")"),"8da74ac5-d551-4f38-bd3f-401d21d716e2")</f>
        <v>8da74ac5-d551-4f38-bd3f-401d21d716e2</v>
      </c>
      <c r="I104" s="48" t="str">
        <f>IFERROR(__xludf.DUMMYFUNCTION("""COMPUTED_VALUE"""),"85WWYY")</f>
        <v>85WWYY</v>
      </c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</row>
    <row r="105">
      <c r="A105" s="64" t="s">
        <v>1014</v>
      </c>
      <c r="B105" s="48" t="s">
        <v>1015</v>
      </c>
      <c r="C105" s="48"/>
      <c r="D105" s="48" t="s">
        <v>1016</v>
      </c>
      <c r="E105" s="48" t="s">
        <v>1017</v>
      </c>
      <c r="F105" s="48"/>
      <c r="G105" s="49" t="s">
        <v>1018</v>
      </c>
      <c r="H105" s="48" t="str">
        <f>IFERROR(__xludf.DUMMYFUNCTION("SPLIT(G105, "", "")"),"01a2ad24-54c2-4f8f-a58e-c9ae1594481b")</f>
        <v>01a2ad24-54c2-4f8f-a58e-c9ae1594481b</v>
      </c>
      <c r="I105" s="48" t="str">
        <f>IFERROR(__xludf.DUMMYFUNCTION("""COMPUTED_VALUE"""),"85YG")</f>
        <v>85YG</v>
      </c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</row>
    <row r="106">
      <c r="A106" s="64" t="s">
        <v>1019</v>
      </c>
      <c r="B106" s="48" t="s">
        <v>1020</v>
      </c>
      <c r="C106" s="48"/>
      <c r="D106" s="48" t="s">
        <v>1021</v>
      </c>
      <c r="E106" s="48" t="s">
        <v>1022</v>
      </c>
      <c r="F106" s="48"/>
      <c r="G106" s="49" t="s">
        <v>1023</v>
      </c>
      <c r="H106" s="48" t="str">
        <f>IFERROR(__xludf.DUMMYFUNCTION("SPLIT(G106, "", "")"),"84216e58-62f9-4dbb-97bd-edc43bc1a5ac")</f>
        <v>84216e58-62f9-4dbb-97bd-edc43bc1a5ac</v>
      </c>
      <c r="I106" s="48">
        <f>IFERROR(__xludf.DUMMYFUNCTION("""COMPUTED_VALUE"""),9.0)</f>
        <v>9</v>
      </c>
      <c r="J106" s="48" t="str">
        <f>IFERROR(__xludf.DUMMYFUNCTION("""COMPUTED_VALUE"""),"OWP")</f>
        <v>OWP</v>
      </c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</row>
    <row r="107">
      <c r="A107" s="64" t="s">
        <v>1024</v>
      </c>
      <c r="B107" s="48" t="s">
        <v>1025</v>
      </c>
      <c r="C107" s="48"/>
      <c r="D107" s="78" t="s">
        <v>1026</v>
      </c>
      <c r="E107" s="48" t="s">
        <v>1027</v>
      </c>
      <c r="F107" s="48"/>
      <c r="G107" s="49" t="s">
        <v>1028</v>
      </c>
      <c r="H107" s="48" t="str">
        <f>IFERROR(__xludf.DUMMYFUNCTION("SPLIT(G107, "", "")"),"fb34cadd-a2e7-40dd-9bd0-a92fe13d42af")</f>
        <v>fb34cadd-a2e7-40dd-9bd0-a92fe13d42af</v>
      </c>
      <c r="I107" s="48" t="str">
        <f>IFERROR(__xludf.DUMMYFUNCTION("""COMPUTED_VALUE"""),"9BPVO")</f>
        <v>9BPVO</v>
      </c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</row>
    <row r="108">
      <c r="A108" s="64" t="s">
        <v>1029</v>
      </c>
      <c r="B108" s="48" t="s">
        <v>1030</v>
      </c>
      <c r="C108" s="48"/>
      <c r="D108" s="48" t="s">
        <v>1031</v>
      </c>
      <c r="E108" s="48" t="s">
        <v>1032</v>
      </c>
      <c r="F108" s="48"/>
      <c r="G108" s="49" t="s">
        <v>1033</v>
      </c>
      <c r="H108" s="48" t="str">
        <f>IFERROR(__xludf.DUMMYFUNCTION("SPLIT(G108, "", "")"),"f9f9a5af-0c43-4a0a-9c9b-4f2f0df77777")</f>
        <v>f9f9a5af-0c43-4a0a-9c9b-4f2f0df77777</v>
      </c>
      <c r="I108" s="48" t="str">
        <f>IFERROR(__xludf.DUMMYFUNCTION("""COMPUTED_VALUE"""),"9BYB")</f>
        <v>9BYB</v>
      </c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</row>
    <row r="109">
      <c r="A109" s="64" t="s">
        <v>1034</v>
      </c>
      <c r="B109" s="48" t="s">
        <v>1035</v>
      </c>
      <c r="C109" s="48"/>
      <c r="D109" s="78" t="s">
        <v>1036</v>
      </c>
      <c r="E109" s="48" t="s">
        <v>1037</v>
      </c>
      <c r="F109" s="48"/>
      <c r="G109" s="49" t="s">
        <v>1038</v>
      </c>
      <c r="H109" s="48" t="str">
        <f>IFERROR(__xludf.DUMMYFUNCTION("SPLIT(G109, "", "")"),"8d86b9a6-aa34-480e-b557-7e9f802a7c4b")</f>
        <v>8d86b9a6-aa34-480e-b557-7e9f802a7c4b</v>
      </c>
      <c r="I109" s="48" t="str">
        <f>IFERROR(__xludf.DUMMYFUNCTION("""COMPUTED_VALUE"""),"9GBG")</f>
        <v>9GBG</v>
      </c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</row>
    <row r="110">
      <c r="A110" s="64" t="s">
        <v>1039</v>
      </c>
      <c r="B110" s="48">
        <v>41.265</v>
      </c>
      <c r="C110" s="48"/>
      <c r="D110" s="78" t="s">
        <v>1040</v>
      </c>
      <c r="E110" s="48" t="s">
        <v>1041</v>
      </c>
      <c r="F110" s="48"/>
      <c r="G110" s="49" t="s">
        <v>1042</v>
      </c>
      <c r="H110" s="48" t="str">
        <f>IFERROR(__xludf.DUMMYFUNCTION("SPLIT(G110, "", "")"),"84a1cee4-12c0-48f3-8836-12c84cfbc297")</f>
        <v>84a1cee4-12c0-48f3-8836-12c84cfbc297</v>
      </c>
      <c r="I110" s="48" t="str">
        <f>IFERROR(__xludf.DUMMYFUNCTION("""COMPUTED_VALUE"""),"9GGWW")</f>
        <v>9GGWW</v>
      </c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</row>
    <row r="111">
      <c r="A111" s="64" t="s">
        <v>1043</v>
      </c>
      <c r="B111" s="48" t="s">
        <v>1044</v>
      </c>
      <c r="C111" s="48"/>
      <c r="D111" s="78" t="s">
        <v>1045</v>
      </c>
      <c r="E111" s="48" t="s">
        <v>1046</v>
      </c>
      <c r="F111" s="48"/>
      <c r="G111" s="49" t="s">
        <v>1047</v>
      </c>
      <c r="H111" s="48" t="str">
        <f>IFERROR(__xludf.DUMMYFUNCTION("SPLIT(G111, "", "")"),"da6dbca1-5f88-44b0-85f4-54f30aeadd5a")</f>
        <v>da6dbca1-5f88-44b0-85f4-54f30aeadd5a</v>
      </c>
      <c r="I111" s="48" t="str">
        <f>IFERROR(__xludf.DUMMYFUNCTION("""COMPUTED_VALUE"""),"9GOO")</f>
        <v>9GOO</v>
      </c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</row>
    <row r="112">
      <c r="A112" s="64" t="s">
        <v>1048</v>
      </c>
      <c r="B112" s="48" t="s">
        <v>1049</v>
      </c>
      <c r="C112" s="48"/>
      <c r="D112" s="48" t="s">
        <v>1050</v>
      </c>
      <c r="E112" s="48" t="s">
        <v>1051</v>
      </c>
      <c r="F112" s="48"/>
      <c r="G112" s="49" t="s">
        <v>1052</v>
      </c>
      <c r="H112" s="48" t="str">
        <f>IFERROR(__xludf.DUMMYFUNCTION("SPLIT(G112, "", "")"),"1a3434f5-0b74-45b8-8ec7-c93823bf3f25")</f>
        <v>1a3434f5-0b74-45b8-8ec7-c93823bf3f25</v>
      </c>
      <c r="I112" s="48" t="str">
        <f>IFERROR(__xludf.DUMMYFUNCTION("""COMPUTED_VALUE"""),"9OB")</f>
        <v>9OB</v>
      </c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</row>
    <row r="113">
      <c r="A113" s="64" t="s">
        <v>1053</v>
      </c>
      <c r="B113" s="48" t="s">
        <v>1054</v>
      </c>
      <c r="C113" s="48"/>
      <c r="D113" s="48" t="s">
        <v>1055</v>
      </c>
      <c r="E113" s="48" t="s">
        <v>1056</v>
      </c>
      <c r="F113" s="48"/>
      <c r="G113" s="49" t="s">
        <v>1057</v>
      </c>
      <c r="H113" s="48" t="str">
        <f>IFERROR(__xludf.DUMMYFUNCTION("SPLIT(G113, "", "")"),"6c17bd9b-faab-4dbf-a579-ab8530b656f7")</f>
        <v>6c17bd9b-faab-4dbf-a579-ab8530b656f7</v>
      </c>
      <c r="I113" s="48" t="str">
        <f>IFERROR(__xludf.DUMMYFUNCTION("""COMPUTED_VALUE"""),"9PBB")</f>
        <v>9PBB</v>
      </c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</row>
    <row r="114">
      <c r="A114" s="64" t="s">
        <v>1058</v>
      </c>
      <c r="B114" s="48" t="s">
        <v>1059</v>
      </c>
      <c r="C114" s="48"/>
      <c r="D114" s="48" t="s">
        <v>1060</v>
      </c>
      <c r="E114" s="48" t="s">
        <v>1061</v>
      </c>
      <c r="F114" s="48"/>
      <c r="G114" s="49" t="s">
        <v>1062</v>
      </c>
      <c r="H114" s="48" t="str">
        <f>IFERROR(__xludf.DUMMYFUNCTION("SPLIT(G114, "", "")"),"31e25686-7595-4388-b8ff-f34659696d3e")</f>
        <v>31e25686-7595-4388-b8ff-f34659696d3e</v>
      </c>
      <c r="I114" s="48" t="str">
        <f>IFERROR(__xludf.DUMMYFUNCTION("""COMPUTED_VALUE"""),"9PYB")</f>
        <v>9PYB</v>
      </c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</row>
    <row r="115">
      <c r="A115" s="64" t="s">
        <v>1063</v>
      </c>
      <c r="B115" s="48" t="s">
        <v>1064</v>
      </c>
      <c r="C115" s="48"/>
      <c r="D115" s="48" t="s">
        <v>1065</v>
      </c>
      <c r="E115" s="48" t="s">
        <v>1066</v>
      </c>
      <c r="F115" s="48"/>
      <c r="G115" s="49" t="s">
        <v>1067</v>
      </c>
      <c r="H115" s="48" t="str">
        <f>IFERROR(__xludf.DUMMYFUNCTION("SPLIT(G115, "", "")"),"3a7656cb-f2c6-4300-8872-491cd4f5c157")</f>
        <v>3a7656cb-f2c6-4300-8872-491cd4f5c157</v>
      </c>
      <c r="I115" s="48" t="str">
        <f>IFERROR(__xludf.DUMMYFUNCTION("""COMPUTED_VALUE"""),"9VOV")</f>
        <v>9VOV</v>
      </c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</row>
    <row r="116">
      <c r="A116" s="64" t="s">
        <v>1068</v>
      </c>
      <c r="B116" s="48" t="s">
        <v>1069</v>
      </c>
      <c r="C116" s="48"/>
      <c r="D116" s="48" t="s">
        <v>1070</v>
      </c>
      <c r="E116" s="48" t="s">
        <v>1071</v>
      </c>
      <c r="F116" s="48"/>
      <c r="G116" s="49" t="s">
        <v>1072</v>
      </c>
      <c r="H116" s="48" t="str">
        <f>IFERROR(__xludf.DUMMYFUNCTION("SPLIT(G116, "", "")"),"b426aade-1031-49b9-ade2-09856272ea92")</f>
        <v>b426aade-1031-49b9-ade2-09856272ea92</v>
      </c>
      <c r="I116" s="48" t="str">
        <f>IFERROR(__xludf.DUMMYFUNCTION("""COMPUTED_VALUE"""),"9VOYB")</f>
        <v>9VOYB</v>
      </c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</row>
    <row r="117">
      <c r="A117" s="64" t="s">
        <v>1073</v>
      </c>
      <c r="B117" s="48" t="s">
        <v>1074</v>
      </c>
      <c r="C117" s="48"/>
      <c r="D117" s="48" t="s">
        <v>1075</v>
      </c>
      <c r="E117" s="48" t="s">
        <v>1076</v>
      </c>
      <c r="F117" s="48"/>
      <c r="G117" s="49" t="s">
        <v>1077</v>
      </c>
      <c r="H117" s="48" t="str">
        <f>IFERROR(__xludf.DUMMYFUNCTION("SPLIT(G117, "", "")"),"24989757-5b6e-4ab0-9cfc-1e3cba4565a7")</f>
        <v>24989757-5b6e-4ab0-9cfc-1e3cba4565a7</v>
      </c>
      <c r="I117" s="48" t="str">
        <f>IFERROR(__xludf.DUMMYFUNCTION("""COMPUTED_VALUE"""),"9WB")</f>
        <v>9WB</v>
      </c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</row>
    <row r="118">
      <c r="A118" s="64" t="s">
        <v>1078</v>
      </c>
      <c r="B118" s="48" t="s">
        <v>1079</v>
      </c>
      <c r="C118" s="48"/>
      <c r="D118" s="78" t="s">
        <v>1080</v>
      </c>
      <c r="E118" s="48" t="s">
        <v>1081</v>
      </c>
      <c r="F118" s="48"/>
      <c r="G118" s="49" t="s">
        <v>1082</v>
      </c>
      <c r="H118" s="48" t="str">
        <f>IFERROR(__xludf.DUMMYFUNCTION("SPLIT(G118, "", "")"),"9fd99995-4ba1-49f4-adbc-e1287b0a4740")</f>
        <v>9fd99995-4ba1-49f4-adbc-e1287b0a4740</v>
      </c>
      <c r="I118" s="48" t="str">
        <f>IFERROR(__xludf.DUMMYFUNCTION("""COMPUTED_VALUE"""),"9WG")</f>
        <v>9WG</v>
      </c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</row>
    <row r="119">
      <c r="A119" s="64" t="s">
        <v>1083</v>
      </c>
      <c r="B119" s="48" t="s">
        <v>1084</v>
      </c>
      <c r="C119" s="48"/>
      <c r="D119" s="78" t="s">
        <v>1085</v>
      </c>
      <c r="E119" s="48" t="s">
        <v>1086</v>
      </c>
      <c r="F119" s="48"/>
      <c r="G119" s="49" t="s">
        <v>1087</v>
      </c>
      <c r="H119" s="48" t="str">
        <f>IFERROR(__xludf.DUMMYFUNCTION("SPLIT(G119, "", "")"),"3b4cf6aa-b312-4c50-80fb-3599debd7ef4")</f>
        <v>3b4cf6aa-b312-4c50-80fb-3599debd7ef4</v>
      </c>
      <c r="I119" s="48" t="str">
        <f>IFERROR(__xludf.DUMMYFUNCTION("""COMPUTED_VALUE"""),"9WWP")</f>
        <v>9WWP</v>
      </c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</row>
    <row r="120">
      <c r="A120" s="64" t="s">
        <v>1088</v>
      </c>
      <c r="B120" s="48" t="s">
        <v>1089</v>
      </c>
      <c r="C120" s="48"/>
      <c r="D120" s="48" t="s">
        <v>1090</v>
      </c>
      <c r="E120" s="48" t="s">
        <v>1091</v>
      </c>
      <c r="F120" s="48"/>
      <c r="G120" s="49" t="s">
        <v>1092</v>
      </c>
      <c r="H120" s="48" t="str">
        <f>IFERROR(__xludf.DUMMYFUNCTION("SPLIT(G120, "", "")"),"41074d26-564d-4975-8bab-1ee67fad5c61")</f>
        <v>41074d26-564d-4975-8bab-1ee67fad5c61</v>
      </c>
      <c r="I120" s="48" t="str">
        <f>IFERROR(__xludf.DUMMYFUNCTION("""COMPUTED_VALUE"""),"9WY")</f>
        <v>9WY</v>
      </c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</row>
    <row r="121">
      <c r="A121" s="64" t="s">
        <v>1093</v>
      </c>
      <c r="B121" s="48" t="s">
        <v>1094</v>
      </c>
      <c r="C121" s="48"/>
      <c r="D121" s="78" t="s">
        <v>1095</v>
      </c>
      <c r="E121" s="48" t="s">
        <v>1096</v>
      </c>
      <c r="F121" s="48"/>
      <c r="G121" s="49" t="s">
        <v>1097</v>
      </c>
      <c r="H121" s="48" t="str">
        <f>IFERROR(__xludf.DUMMYFUNCTION("SPLIT(G121, "", "")"),"99deb46b-b34c-4418-b85c-bb55a9710e99")</f>
        <v>99deb46b-b34c-4418-b85c-bb55a9710e99</v>
      </c>
      <c r="I121" s="48" t="str">
        <f>IFERROR(__xludf.DUMMYFUNCTION("""COMPUTED_VALUE"""),"9YYYG")</f>
        <v>9YYYG</v>
      </c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</row>
    <row r="122">
      <c r="A122" s="64" t="s">
        <v>1098</v>
      </c>
      <c r="B122" s="79">
        <v>51.87</v>
      </c>
      <c r="C122" s="48"/>
      <c r="D122" s="48" t="s">
        <v>1099</v>
      </c>
      <c r="E122" s="48" t="s">
        <v>1100</v>
      </c>
      <c r="F122" s="48"/>
      <c r="G122" s="49" t="s">
        <v>1101</v>
      </c>
      <c r="H122" s="48" t="str">
        <f>IFERROR(__xludf.DUMMYFUNCTION("SPLIT(G122, "", "")"),"4b251147-6a79-4a1f-be44-b69a2277fdef")</f>
        <v>4b251147-6a79-4a1f-be44-b69a2277fdef</v>
      </c>
      <c r="I122" s="48" t="str">
        <f>IFERROR(__xludf.DUMMYFUNCTION("""COMPUTED_VALUE"""),"295B")</f>
        <v>295B</v>
      </c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</row>
    <row r="123">
      <c r="A123" s="64" t="s">
        <v>1102</v>
      </c>
      <c r="B123" s="48">
        <v>39.47</v>
      </c>
      <c r="C123" s="48"/>
      <c r="D123" s="48" t="s">
        <v>1103</v>
      </c>
      <c r="E123" s="48" t="s">
        <v>1104</v>
      </c>
      <c r="F123" s="48"/>
      <c r="G123" s="49" t="s">
        <v>1105</v>
      </c>
      <c r="H123" s="48" t="str">
        <f>IFERROR(__xludf.DUMMYFUNCTION("SPLIT(G123, "", "")"),"915d53d2-e3b8-4fbc-a595-606752bd2cad")</f>
        <v>915d53d2-e3b8-4fbc-a595-606752bd2cad</v>
      </c>
      <c r="I123" s="48" t="str">
        <f>IFERROR(__xludf.DUMMYFUNCTION("""COMPUTED_VALUE"""),"85WW")</f>
        <v>85WW</v>
      </c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</row>
    <row r="124">
      <c r="A124" s="64" t="s">
        <v>1106</v>
      </c>
      <c r="B124" s="48">
        <v>69.663</v>
      </c>
      <c r="C124" s="48"/>
      <c r="D124" s="48" t="s">
        <v>1107</v>
      </c>
      <c r="E124" s="48" t="s">
        <v>1108</v>
      </c>
      <c r="F124" s="48"/>
      <c r="G124" s="49" t="s">
        <v>1109</v>
      </c>
      <c r="H124" s="48" t="str">
        <f>IFERROR(__xludf.DUMMYFUNCTION("SPLIT(G124, "", "")"),"069e1db1-9347-4db1-ad13-8320abd99d93")</f>
        <v>069e1db1-9347-4db1-ad13-8320abd99d93</v>
      </c>
      <c r="I124" s="48" t="str">
        <f>IFERROR(__xludf.DUMMYFUNCTION("""COMPUTED_VALUE"""),"149V")</f>
        <v>149V</v>
      </c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</row>
    <row r="125">
      <c r="A125" s="64" t="s">
        <v>1110</v>
      </c>
      <c r="B125" s="48">
        <v>50.3</v>
      </c>
      <c r="C125" s="48"/>
      <c r="D125" s="48" t="s">
        <v>1111</v>
      </c>
      <c r="E125" s="48" t="s">
        <v>1112</v>
      </c>
      <c r="F125" s="48"/>
      <c r="G125" s="49" t="s">
        <v>1113</v>
      </c>
      <c r="H125" s="48" t="str">
        <f>IFERROR(__xludf.DUMMYFUNCTION("SPLIT(G125, "", "")"),"a06f8904-ea12-46b8-bce1-5d1e672a2ca3")</f>
        <v>a06f8904-ea12-46b8-bce1-5d1e672a2ca3</v>
      </c>
      <c r="I125" s="48" t="str">
        <f>IFERROR(__xludf.DUMMYFUNCTION("""COMPUTED_VALUE"""),"10GO")</f>
        <v>10GO</v>
      </c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</row>
    <row r="126">
      <c r="A126" s="64" t="s">
        <v>1114</v>
      </c>
      <c r="B126" s="48">
        <v>51.158</v>
      </c>
      <c r="C126" s="48"/>
      <c r="D126" s="48" t="s">
        <v>1115</v>
      </c>
      <c r="E126" s="48" t="s">
        <v>1116</v>
      </c>
      <c r="F126" s="48"/>
      <c r="G126" s="49" t="s">
        <v>1117</v>
      </c>
      <c r="H126" s="48" t="str">
        <f>IFERROR(__xludf.DUMMYFUNCTION("SPLIT(G126, "", "")"),"72d66714-64fc-43ab-bda6-e75f9c073529")</f>
        <v>72d66714-64fc-43ab-bda6-e75f9c073529</v>
      </c>
      <c r="I126" s="48" t="str">
        <f>IFERROR(__xludf.DUMMYFUNCTION("""COMPUTED_VALUE"""),"10GOYO")</f>
        <v>10GOYO</v>
      </c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</row>
    <row r="127">
      <c r="A127" s="64" t="s">
        <v>1118</v>
      </c>
      <c r="B127" s="48">
        <v>52.704</v>
      </c>
      <c r="C127" s="48"/>
      <c r="D127" s="48" t="s">
        <v>1119</v>
      </c>
      <c r="E127" s="48" t="s">
        <v>1120</v>
      </c>
      <c r="F127" s="48"/>
      <c r="G127" s="49" t="s">
        <v>1121</v>
      </c>
      <c r="H127" s="48" t="str">
        <f>IFERROR(__xludf.DUMMYFUNCTION("SPLIT(G127, "", "")"),"92b9e74c-b64a-476f-b08a-59c6a67012b2")</f>
        <v>92b9e74c-b64a-476f-b08a-59c6a67012b2</v>
      </c>
      <c r="I127" s="48" t="str">
        <f>IFERROR(__xludf.DUMMYFUNCTION("""COMPUTED_VALUE"""),"10BBPP")</f>
        <v>10BBPP</v>
      </c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</row>
    <row r="128">
      <c r="A128" s="64" t="s">
        <v>1122</v>
      </c>
      <c r="B128" s="48">
        <v>56.25</v>
      </c>
      <c r="C128" s="48"/>
      <c r="D128" s="48" t="s">
        <v>1123</v>
      </c>
      <c r="E128" s="48" t="s">
        <v>1124</v>
      </c>
      <c r="F128" s="48"/>
      <c r="G128" s="49" t="s">
        <v>1125</v>
      </c>
      <c r="H128" s="48" t="str">
        <f>IFERROR(__xludf.DUMMYFUNCTION("SPLIT(G128, "", "")"),"75db0307-7fce-441f-b5a7-d072d33c84c5")</f>
        <v>75db0307-7fce-441f-b5a7-d072d33c84c5</v>
      </c>
      <c r="I128" s="48" t="str">
        <f>IFERROR(__xludf.DUMMYFUNCTION("""COMPUTED_VALUE"""),"9PBVW")</f>
        <v>9PBVW</v>
      </c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</row>
    <row r="129">
      <c r="A129" s="64" t="s">
        <v>1126</v>
      </c>
      <c r="B129" s="48">
        <v>53.532</v>
      </c>
      <c r="C129" s="48"/>
      <c r="D129" s="48" t="s">
        <v>1127</v>
      </c>
      <c r="E129" s="48" t="s">
        <v>1128</v>
      </c>
      <c r="F129" s="48"/>
      <c r="G129" s="49" t="s">
        <v>1129</v>
      </c>
      <c r="H129" s="48" t="str">
        <f>IFERROR(__xludf.DUMMYFUNCTION("SPLIT(G129, "", "")"),"f30fb27c-1386-4edc-b651-aafa96a51f99")</f>
        <v>f30fb27c-1386-4edc-b651-aafa96a51f99</v>
      </c>
      <c r="I129" s="48" t="str">
        <f>IFERROR(__xludf.DUMMYFUNCTION("""COMPUTED_VALUE"""),"11GVB")</f>
        <v>11GVB</v>
      </c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</row>
    <row r="130">
      <c r="A130" s="64" t="s">
        <v>1130</v>
      </c>
      <c r="B130" s="48">
        <v>56.777</v>
      </c>
      <c r="C130" s="48"/>
      <c r="D130" s="48" t="s">
        <v>1131</v>
      </c>
      <c r="E130" s="48" t="s">
        <v>1132</v>
      </c>
      <c r="F130" s="48"/>
      <c r="G130" s="49" t="s">
        <v>1133</v>
      </c>
      <c r="H130" s="48" t="str">
        <f>IFERROR(__xludf.DUMMYFUNCTION("SPLIT(G130, "", "")"),"d7141f89-429c-47b0-962a-b453dc0a5cc2")</f>
        <v>d7141f89-429c-47b0-962a-b453dc0a5cc2</v>
      </c>
      <c r="I130" s="48" t="str">
        <f>IFERROR(__xludf.DUMMYFUNCTION("""COMPUTED_VALUE"""),"10PVW")</f>
        <v>10PVW</v>
      </c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</row>
    <row r="131">
      <c r="A131" s="64" t="s">
        <v>1134</v>
      </c>
      <c r="B131" s="48">
        <v>26.13</v>
      </c>
      <c r="C131" s="48"/>
      <c r="D131" s="48" t="s">
        <v>1135</v>
      </c>
      <c r="E131" s="48" t="s">
        <v>1136</v>
      </c>
      <c r="F131" s="48"/>
      <c r="G131" s="49" t="s">
        <v>1137</v>
      </c>
      <c r="H131" s="48" t="str">
        <f>IFERROR(__xludf.DUMMYFUNCTION("SPLIT(G131, "", "")"),"02a4b8ff-92df-48c2-bd01-b755e31c32e8")</f>
        <v>02a4b8ff-92df-48c2-bd01-b755e31c32e8</v>
      </c>
      <c r="I131" s="48" t="str">
        <f>IFERROR(__xludf.DUMMYFUNCTION("""COMPUTED_VALUE"""),"82OWY")</f>
        <v>82OWY</v>
      </c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</row>
    <row r="132">
      <c r="A132" s="64" t="s">
        <v>1138</v>
      </c>
      <c r="B132" s="48">
        <v>30.007</v>
      </c>
      <c r="C132" s="48"/>
      <c r="D132" s="48" t="s">
        <v>1139</v>
      </c>
      <c r="E132" s="48" t="s">
        <v>1140</v>
      </c>
      <c r="F132" s="48"/>
      <c r="G132" s="49" t="s">
        <v>1141</v>
      </c>
      <c r="H132" s="48" t="str">
        <f>IFERROR(__xludf.DUMMYFUNCTION("SPLIT(G132, "", "")"),"0c2386cd-426c-427e-853e-16b4ec42da85")</f>
        <v>0c2386cd-426c-427e-853e-16b4ec42da85</v>
      </c>
      <c r="I132" s="48" t="str">
        <f>IFERROR(__xludf.DUMMYFUNCTION("""COMPUTED_VALUE"""),"82YYOG")</f>
        <v>82YYOG</v>
      </c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</row>
    <row r="133">
      <c r="A133" s="64" t="s">
        <v>1142</v>
      </c>
      <c r="B133" s="48">
        <v>19.014</v>
      </c>
      <c r="C133" s="48"/>
      <c r="D133" s="48" t="s">
        <v>1143</v>
      </c>
      <c r="E133" s="48" t="s">
        <v>1144</v>
      </c>
      <c r="F133" s="48"/>
      <c r="G133" s="49" t="s">
        <v>1145</v>
      </c>
      <c r="H133" s="48" t="str">
        <f>IFERROR(__xludf.DUMMYFUNCTION("SPLIT(G133, "", "")"),"73e9447b-c37f-4eb7-a474-76daa555fe10")</f>
        <v>73e9447b-c37f-4eb7-a474-76daa555fe10</v>
      </c>
      <c r="I133" s="48" t="str">
        <f>IFERROR(__xludf.DUMMYFUNCTION("""COMPUTED_VALUE"""),"80P")</f>
        <v>80P</v>
      </c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</row>
    <row r="134">
      <c r="A134" s="64" t="s">
        <v>1146</v>
      </c>
      <c r="B134" s="48">
        <v>25.689</v>
      </c>
      <c r="C134" s="48"/>
      <c r="D134" s="48" t="s">
        <v>1147</v>
      </c>
      <c r="E134" s="48" t="s">
        <v>1148</v>
      </c>
      <c r="F134" s="48"/>
      <c r="G134" s="49" t="s">
        <v>1149</v>
      </c>
      <c r="H134" s="48" t="str">
        <f>IFERROR(__xludf.DUMMYFUNCTION("SPLIT(G134, "", "")"),"a6891a6b-02aa-44a7-b01e-586ff7d6155c")</f>
        <v>a6891a6b-02aa-44a7-b01e-586ff7d6155c</v>
      </c>
      <c r="I134" s="48" t="str">
        <f>IFERROR(__xludf.DUMMYFUNCTION("""COMPUTED_VALUE"""),"83BOO")</f>
        <v>83BOO</v>
      </c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</row>
    <row r="135">
      <c r="A135" s="64" t="s">
        <v>1150</v>
      </c>
      <c r="B135" s="80">
        <v>77486.0</v>
      </c>
      <c r="C135" s="48"/>
      <c r="D135" s="48" t="s">
        <v>1151</v>
      </c>
      <c r="E135" s="48" t="s">
        <v>1152</v>
      </c>
      <c r="F135" s="48"/>
      <c r="G135" s="49" t="s">
        <v>1153</v>
      </c>
      <c r="H135" s="48" t="str">
        <f>IFERROR(__xludf.DUMMYFUNCTION("SPLIT(G135, "", "")"),"76047830-f9d5-447a-8aa9-33a36dd01515")</f>
        <v>76047830-f9d5-447a-8aa9-33a36dd01515</v>
      </c>
      <c r="I135" s="48" t="str">
        <f>IFERROR(__xludf.DUMMYFUNCTION("""COMPUTED_VALUE"""),"155PG")</f>
        <v>155PG</v>
      </c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</row>
    <row r="136">
      <c r="A136" s="64" t="s">
        <v>1154</v>
      </c>
      <c r="B136" s="48">
        <v>53.379</v>
      </c>
      <c r="C136" s="48"/>
      <c r="D136" s="48" t="s">
        <v>1155</v>
      </c>
      <c r="E136" s="48" t="s">
        <v>1156</v>
      </c>
      <c r="F136" s="48"/>
      <c r="G136" s="49" t="s">
        <v>1157</v>
      </c>
      <c r="H136" s="48" t="str">
        <f>IFERROR(__xludf.DUMMYFUNCTION("SPLIT(G136, "", "")"),"8be4b811-f1d0-4f12-8f04-597d51ab226d")</f>
        <v>8be4b811-f1d0-4f12-8f04-597d51ab226d</v>
      </c>
      <c r="I136" s="48" t="str">
        <f>IFERROR(__xludf.DUMMYFUNCTION("""COMPUTED_VALUE"""),"10BOO")</f>
        <v>10BOO</v>
      </c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</row>
    <row r="137">
      <c r="A137" s="64" t="s">
        <v>1158</v>
      </c>
      <c r="B137" s="48">
        <v>43.747</v>
      </c>
      <c r="C137" s="48"/>
      <c r="D137" s="48" t="s">
        <v>1159</v>
      </c>
      <c r="E137" s="48" t="s">
        <v>1160</v>
      </c>
      <c r="F137" s="48"/>
      <c r="G137" s="49" t="s">
        <v>1161</v>
      </c>
      <c r="H137" s="48" t="str">
        <f>IFERROR(__xludf.DUMMYFUNCTION("SPLIT(G137, "", "")"),"4bf5d18d-2fae-4de9-93b0-d4f93e3bcc1e")</f>
        <v>4bf5d18d-2fae-4de9-93b0-d4f93e3bcc1e</v>
      </c>
      <c r="I137" s="48" t="str">
        <f>IFERROR(__xludf.DUMMYFUNCTION("""COMPUTED_VALUE"""),"9OPW")</f>
        <v>9OPW</v>
      </c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</row>
    <row r="138">
      <c r="A138" s="64" t="s">
        <v>1162</v>
      </c>
      <c r="B138" s="48">
        <v>43.907</v>
      </c>
      <c r="C138" s="48"/>
      <c r="D138" s="48" t="s">
        <v>1163</v>
      </c>
      <c r="E138" s="48" t="s">
        <v>1164</v>
      </c>
      <c r="F138" s="48"/>
      <c r="G138" s="49" t="s">
        <v>1165</v>
      </c>
      <c r="H138" s="48" t="str">
        <f>IFERROR(__xludf.DUMMYFUNCTION("SPLIT(G138, "", "")"),"28327e1b-0803-4c91-958b-379a2834bde0")</f>
        <v>28327e1b-0803-4c91-958b-379a2834bde0</v>
      </c>
      <c r="I138" s="48" t="str">
        <f>IFERROR(__xludf.DUMMYFUNCTION("""COMPUTED_VALUE"""),"9YOBG")</f>
        <v>9YOBG</v>
      </c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</row>
    <row r="139">
      <c r="A139" s="64" t="s">
        <v>1166</v>
      </c>
      <c r="B139" s="48">
        <v>54.081</v>
      </c>
      <c r="C139" s="48"/>
      <c r="D139" s="48" t="s">
        <v>1167</v>
      </c>
      <c r="E139" s="48" t="s">
        <v>1168</v>
      </c>
      <c r="F139" s="48"/>
      <c r="G139" s="49" t="s">
        <v>1169</v>
      </c>
      <c r="H139" s="48" t="str">
        <f>IFERROR(__xludf.DUMMYFUNCTION("SPLIT(G139, "", "")"),"ee07aebc-29bc-4a78-b6fd-efaead6cee70")</f>
        <v>ee07aebc-29bc-4a78-b6fd-efaead6cee70</v>
      </c>
      <c r="I139" s="48" t="str">
        <f>IFERROR(__xludf.DUMMYFUNCTION("""COMPUTED_VALUE"""),"11OO")</f>
        <v>11OO</v>
      </c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</row>
    <row r="140">
      <c r="A140" s="64" t="s">
        <v>1170</v>
      </c>
      <c r="B140" s="48">
        <v>19.285</v>
      </c>
      <c r="C140" s="48"/>
      <c r="D140" s="48" t="s">
        <v>1171</v>
      </c>
      <c r="E140" s="48" t="s">
        <v>1172</v>
      </c>
      <c r="F140" s="48"/>
      <c r="G140" s="49" t="s">
        <v>1173</v>
      </c>
      <c r="H140" s="48" t="str">
        <f>IFERROR(__xludf.DUMMYFUNCTION("SPLIT(G140, "", "")"),"702f8666-6f0d-48f5-9a0b-2f27b6f04452")</f>
        <v>702f8666-6f0d-48f5-9a0b-2f27b6f04452</v>
      </c>
      <c r="I140" s="48" t="str">
        <f>IFERROR(__xludf.DUMMYFUNCTION("""COMPUTED_VALUE"""),"70GWG")</f>
        <v>70GWG</v>
      </c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</row>
    <row r="141">
      <c r="A141" s="64" t="s">
        <v>1174</v>
      </c>
      <c r="B141" s="48">
        <v>31.07</v>
      </c>
      <c r="C141" s="48"/>
      <c r="D141" s="48" t="s">
        <v>1175</v>
      </c>
      <c r="E141" s="48" t="s">
        <v>1176</v>
      </c>
      <c r="F141" s="48"/>
      <c r="G141" s="49" t="s">
        <v>1177</v>
      </c>
      <c r="H141" s="48" t="str">
        <f>IFERROR(__xludf.DUMMYFUNCTION("SPLIT(G141, "", "")"),"505df765-720a-49e5-a75e-e4560181db24")</f>
        <v>505df765-720a-49e5-a75e-e4560181db24</v>
      </c>
      <c r="I141" s="48" t="str">
        <f>IFERROR(__xludf.DUMMYFUNCTION("""COMPUTED_VALUE"""),"95GBB")</f>
        <v>95GBB</v>
      </c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</row>
    <row r="142">
      <c r="A142" s="64" t="s">
        <v>1178</v>
      </c>
      <c r="B142" s="48">
        <v>32.255</v>
      </c>
      <c r="C142" s="48"/>
      <c r="D142" s="48" t="s">
        <v>1179</v>
      </c>
      <c r="E142" s="48" t="s">
        <v>1180</v>
      </c>
      <c r="F142" s="48"/>
      <c r="G142" s="49" t="s">
        <v>1181</v>
      </c>
      <c r="H142" s="48" t="str">
        <f>IFERROR(__xludf.DUMMYFUNCTION("SPLIT(G142, "", "")"),"f143be19-8241-46e1-9bd4-5df1902278d7")</f>
        <v>f143be19-8241-46e1-9bd4-5df1902278d7</v>
      </c>
      <c r="I142" s="48" t="str">
        <f>IFERROR(__xludf.DUMMYFUNCTION("""COMPUTED_VALUE"""),"95GVV")</f>
        <v>95GVV</v>
      </c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</row>
    <row r="143">
      <c r="A143" s="64" t="s">
        <v>1182</v>
      </c>
      <c r="B143" s="48">
        <v>36.713</v>
      </c>
      <c r="C143" s="48"/>
      <c r="D143" s="48" t="s">
        <v>1183</v>
      </c>
      <c r="E143" s="48" t="s">
        <v>1184</v>
      </c>
      <c r="F143" s="48"/>
      <c r="G143" s="49" t="s">
        <v>1185</v>
      </c>
      <c r="H143" s="48" t="str">
        <f>IFERROR(__xludf.DUMMYFUNCTION("SPLIT(G143, "", "")"),"e914c119-8ab4-40c8-8f17-b7d835598c7d")</f>
        <v>e914c119-8ab4-40c8-8f17-b7d835598c7d</v>
      </c>
      <c r="I143" s="48" t="str">
        <f>IFERROR(__xludf.DUMMYFUNCTION("""COMPUTED_VALUE"""),"85GOO")</f>
        <v>85GOO</v>
      </c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</row>
    <row r="144">
      <c r="A144" s="64" t="s">
        <v>1186</v>
      </c>
      <c r="B144" s="48">
        <v>74.98</v>
      </c>
      <c r="C144" s="48"/>
      <c r="D144" s="48" t="s">
        <v>1187</v>
      </c>
      <c r="E144" s="48" t="s">
        <v>1188</v>
      </c>
      <c r="F144" s="48"/>
      <c r="G144" s="49" t="s">
        <v>1189</v>
      </c>
      <c r="H144" s="48" t="str">
        <f>IFERROR(__xludf.DUMMYFUNCTION("SPLIT(G144, "", "")"),"ba19bc49-de1a-48b9-b200-2484e2516814")</f>
        <v>ba19bc49-de1a-48b9-b200-2484e2516814</v>
      </c>
      <c r="I144" s="48" t="str">
        <f>IFERROR(__xludf.DUMMYFUNCTION("""COMPUTED_VALUE"""),"140B")</f>
        <v>140B</v>
      </c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</row>
    <row r="145">
      <c r="A145" s="64" t="s">
        <v>1190</v>
      </c>
      <c r="B145" s="48">
        <v>19.75</v>
      </c>
      <c r="C145" s="48"/>
      <c r="D145" s="48" t="s">
        <v>1191</v>
      </c>
      <c r="E145" s="48" t="s">
        <v>1192</v>
      </c>
      <c r="F145" s="48"/>
      <c r="G145" s="49" t="s">
        <v>1193</v>
      </c>
      <c r="H145" s="48" t="str">
        <f>IFERROR(__xludf.DUMMYFUNCTION("SPLIT(G145, "", "")"),"c025d6c0-42a9-4db6-a51b-512b8e478824")</f>
        <v>c025d6c0-42a9-4db6-a51b-512b8e478824</v>
      </c>
      <c r="I145" s="48" t="str">
        <f>IFERROR(__xludf.DUMMYFUNCTION("""COMPUTED_VALUE"""),"755BPB")</f>
        <v>755BPB</v>
      </c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</row>
    <row r="146">
      <c r="A146" s="64" t="s">
        <v>1194</v>
      </c>
      <c r="B146" s="48">
        <v>97.153</v>
      </c>
      <c r="C146" s="48"/>
      <c r="D146" s="48" t="s">
        <v>1195</v>
      </c>
      <c r="E146" s="48" t="s">
        <v>1196</v>
      </c>
      <c r="F146" s="48"/>
      <c r="G146" s="49" t="s">
        <v>1197</v>
      </c>
      <c r="H146" s="48" t="str">
        <f>IFERROR(__xludf.DUMMYFUNCTION("SPLIT(G146, "", "")"),"2a528edc-3fda-4045-8c7c-072b398f1b6e")</f>
        <v>2a528edc-3fda-4045-8c7c-072b398f1b6e</v>
      </c>
      <c r="I146" s="48" t="str">
        <f>IFERROR(__xludf.DUMMYFUNCTION("""COMPUTED_VALUE"""),"175G")</f>
        <v>175G</v>
      </c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</row>
    <row r="147">
      <c r="A147" s="64" t="s">
        <v>1198</v>
      </c>
      <c r="B147" s="48">
        <v>80.225</v>
      </c>
      <c r="C147" s="48"/>
      <c r="D147" s="48" t="s">
        <v>1199</v>
      </c>
      <c r="E147" s="48" t="s">
        <v>1200</v>
      </c>
      <c r="F147" s="48"/>
      <c r="G147" s="49" t="s">
        <v>1201</v>
      </c>
      <c r="H147" s="48" t="str">
        <f>IFERROR(__xludf.DUMMYFUNCTION("SPLIT(G147, "", "")"),"ec360138-a87c-42d0-ba77-02f119f19183")</f>
        <v>ec360138-a87c-42d0-ba77-02f119f19183</v>
      </c>
      <c r="I147" s="48" t="str">
        <f>IFERROR(__xludf.DUMMYFUNCTION("""COMPUTED_VALUE"""),"140BY")</f>
        <v>140BY</v>
      </c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</row>
    <row r="148">
      <c r="A148" s="64" t="s">
        <v>1202</v>
      </c>
      <c r="B148" s="48">
        <v>82.322</v>
      </c>
      <c r="C148" s="48"/>
      <c r="D148" s="48" t="s">
        <v>1203</v>
      </c>
      <c r="E148" s="48" t="s">
        <v>1204</v>
      </c>
      <c r="F148" s="48"/>
      <c r="G148" s="49" t="s">
        <v>1205</v>
      </c>
      <c r="H148" s="48" t="str">
        <f>IFERROR(__xludf.DUMMYFUNCTION("SPLIT(G148, "", "")"),"4910970e-6829-4bf3-b4e9-009039a6bc0f")</f>
        <v>4910970e-6829-4bf3-b4e9-009039a6bc0f</v>
      </c>
      <c r="I148" s="48" t="str">
        <f>IFERROR(__xludf.DUMMYFUNCTION("""COMPUTED_VALUE"""),"140PY")</f>
        <v>140PY</v>
      </c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</row>
    <row r="149">
      <c r="A149" s="64" t="s">
        <v>1206</v>
      </c>
      <c r="B149" s="48">
        <v>80.165</v>
      </c>
      <c r="C149" s="48"/>
      <c r="D149" s="78" t="s">
        <v>1207</v>
      </c>
      <c r="E149" s="48" t="s">
        <v>1208</v>
      </c>
      <c r="F149" s="48"/>
      <c r="G149" s="49" t="s">
        <v>1209</v>
      </c>
      <c r="H149" s="48" t="str">
        <f>IFERROR(__xludf.DUMMYFUNCTION("SPLIT(G149, "", "")"),"3ff31578-9bb6-44fb-85fd-e47fa316e228")</f>
        <v>3ff31578-9bb6-44fb-85fd-e47fa316e228</v>
      </c>
      <c r="I149" s="48" t="str">
        <f>IFERROR(__xludf.DUMMYFUNCTION("""COMPUTED_VALUE"""),"140GOO")</f>
        <v>140GOO</v>
      </c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</row>
    <row r="150">
      <c r="A150" s="64" t="s">
        <v>1210</v>
      </c>
      <c r="B150" s="48">
        <v>77.565</v>
      </c>
      <c r="C150" s="48"/>
      <c r="D150" s="48" t="s">
        <v>1211</v>
      </c>
      <c r="E150" s="48" t="s">
        <v>1212</v>
      </c>
      <c r="F150" s="48"/>
      <c r="G150" s="49" t="s">
        <v>1213</v>
      </c>
      <c r="H150" s="48" t="str">
        <f>IFERROR(__xludf.DUMMYFUNCTION("SPLIT(G150, "", "")"),"c1ce9dc9-e3b6-453d-b0b1-f18d96b3c9af")</f>
        <v>c1ce9dc9-e3b6-453d-b0b1-f18d96b3c9af</v>
      </c>
      <c r="I150" s="48" t="str">
        <f>IFERROR(__xludf.DUMMYFUNCTION("""COMPUTED_VALUE"""),"159BO")</f>
        <v>159BO</v>
      </c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</row>
    <row r="151">
      <c r="A151" s="64" t="s">
        <v>1214</v>
      </c>
      <c r="B151" s="48">
        <v>77.722</v>
      </c>
      <c r="C151" s="48"/>
      <c r="D151" s="48" t="s">
        <v>1215</v>
      </c>
      <c r="E151" s="48" t="s">
        <v>1216</v>
      </c>
      <c r="F151" s="48"/>
      <c r="G151" s="49" t="s">
        <v>1217</v>
      </c>
      <c r="H151" s="48" t="str">
        <f>IFERROR(__xludf.DUMMYFUNCTION("SPLIT(G151, "", "")"),"9742546a-8833-42fa-a6f0-6a8d0b850471")</f>
        <v>9742546a-8833-42fa-a6f0-6a8d0b850471</v>
      </c>
      <c r="I151" s="48" t="str">
        <f>IFERROR(__xludf.DUMMYFUNCTION("""COMPUTED_VALUE"""),"12WOOY")</f>
        <v>12WOOY</v>
      </c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</row>
    <row r="152">
      <c r="A152" s="64" t="s">
        <v>1218</v>
      </c>
      <c r="B152" s="48">
        <v>50.861</v>
      </c>
      <c r="C152" s="48"/>
      <c r="D152" s="48" t="s">
        <v>1219</v>
      </c>
      <c r="E152" s="48" t="s">
        <v>1220</v>
      </c>
      <c r="F152" s="48"/>
      <c r="G152" s="49" t="s">
        <v>1221</v>
      </c>
      <c r="H152" s="48" t="str">
        <f>IFERROR(__xludf.DUMMYFUNCTION("SPLIT(G152, "", "")"),"ed873ff6-cddd-40fb-87df-f51e630a8ba0")</f>
        <v>ed873ff6-cddd-40fb-87df-f51e630a8ba0</v>
      </c>
      <c r="I152" s="48" t="str">
        <f>IFERROR(__xludf.DUMMYFUNCTION("""COMPUTED_VALUE"""),"11GWGW")</f>
        <v>11GWGW</v>
      </c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</row>
    <row r="153">
      <c r="A153" s="64" t="s">
        <v>1222</v>
      </c>
      <c r="B153" s="48">
        <v>18.154</v>
      </c>
      <c r="C153" s="48"/>
      <c r="D153" s="48" t="s">
        <v>1223</v>
      </c>
      <c r="E153" s="48" t="s">
        <v>1224</v>
      </c>
      <c r="F153" s="48"/>
      <c r="G153" s="49" t="s">
        <v>1225</v>
      </c>
      <c r="H153" s="48" t="str">
        <f>IFERROR(__xludf.DUMMYFUNCTION("SPLIT(G153, "", "")"),"c56ff191-614e-4720-8302-234bce9c6c81")</f>
        <v>c56ff191-614e-4720-8302-234bce9c6c81</v>
      </c>
      <c r="I153" s="48" t="str">
        <f>IFERROR(__xludf.DUMMYFUNCTION("""COMPUTED_VALUE"""),"7W")</f>
        <v>7W</v>
      </c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</row>
    <row r="154">
      <c r="A154" s="64" t="s">
        <v>1226</v>
      </c>
      <c r="B154" s="48">
        <v>49.891</v>
      </c>
      <c r="C154" s="48"/>
      <c r="D154" s="48" t="s">
        <v>1227</v>
      </c>
      <c r="E154" s="48" t="s">
        <v>1228</v>
      </c>
      <c r="F154" s="48"/>
      <c r="G154" s="49" t="s">
        <v>1229</v>
      </c>
      <c r="H154" s="48" t="str">
        <f>IFERROR(__xludf.DUMMYFUNCTION("SPLIT(G154, "", "")"),"72caa673-569d-4169-8107-69c2f23970df")</f>
        <v>72caa673-569d-4169-8107-69c2f23970df</v>
      </c>
      <c r="I154" s="48" t="str">
        <f>IFERROR(__xludf.DUMMYFUNCTION("""COMPUTED_VALUE"""),"10OY")</f>
        <v>10OY</v>
      </c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</row>
    <row r="155">
      <c r="A155" s="64" t="s">
        <v>1230</v>
      </c>
      <c r="B155" s="48">
        <v>20.456</v>
      </c>
      <c r="C155" s="48"/>
      <c r="D155" s="48" t="s">
        <v>1231</v>
      </c>
      <c r="E155" s="48" t="s">
        <v>1232</v>
      </c>
      <c r="F155" s="48"/>
      <c r="G155" s="49" t="s">
        <v>1233</v>
      </c>
      <c r="H155" s="48" t="str">
        <f>IFERROR(__xludf.DUMMYFUNCTION("SPLIT(G155, "", "")"),"a96cbe25-0422-4c91-a47a-ae87729f1735")</f>
        <v>a96cbe25-0422-4c91-a47a-ae87729f1735</v>
      </c>
      <c r="I155" s="48" t="str">
        <f>IFERROR(__xludf.DUMMYFUNCTION("""COMPUTED_VALUE"""),"70VO")</f>
        <v>70VO</v>
      </c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</row>
    <row r="156">
      <c r="A156" s="64" t="s">
        <v>1234</v>
      </c>
      <c r="B156" s="48">
        <v>16.307</v>
      </c>
      <c r="C156" s="48"/>
      <c r="D156" s="81" t="s">
        <v>1235</v>
      </c>
      <c r="E156" s="48" t="s">
        <v>1236</v>
      </c>
      <c r="F156" s="48"/>
      <c r="G156" s="49" t="s">
        <v>1237</v>
      </c>
      <c r="H156" s="48" t="str">
        <f>IFERROR(__xludf.DUMMYFUNCTION("SPLIT(G156, "", "")"),"b6f90ff3-527b-4b4d-971c-cd10c552d4ad")</f>
        <v>b6f90ff3-527b-4b4d-971c-cd10c552d4ad</v>
      </c>
      <c r="I156" s="48" t="str">
        <f>IFERROR(__xludf.DUMMYFUNCTION("""COMPUTED_VALUE"""),"195BWY")</f>
        <v>195BWY</v>
      </c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</row>
    <row r="157">
      <c r="A157" s="64" t="s">
        <v>1238</v>
      </c>
      <c r="B157" s="48">
        <v>78.967</v>
      </c>
      <c r="C157" s="48"/>
      <c r="D157" s="48" t="s">
        <v>1239</v>
      </c>
      <c r="E157" s="48" t="s">
        <v>1240</v>
      </c>
      <c r="F157" s="48"/>
      <c r="G157" s="49" t="s">
        <v>1241</v>
      </c>
      <c r="H157" s="48" t="str">
        <f>IFERROR(__xludf.DUMMYFUNCTION("SPLIT(G157, "", "")"),"c2a25d2e-57ab-4669-be0e-c7a62af86d9c")</f>
        <v>c2a25d2e-57ab-4669-be0e-c7a62af86d9c</v>
      </c>
      <c r="I157" s="48" t="str">
        <f>IFERROR(__xludf.DUMMYFUNCTION("""COMPUTED_VALUE"""),"140BG")</f>
        <v>140BG</v>
      </c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</row>
    <row r="158">
      <c r="A158" s="64" t="s">
        <v>1242</v>
      </c>
      <c r="B158" s="48">
        <v>19.836</v>
      </c>
      <c r="C158" s="48"/>
      <c r="D158" s="48" t="s">
        <v>1243</v>
      </c>
      <c r="E158" s="48" t="s">
        <v>1244</v>
      </c>
      <c r="F158" s="48"/>
      <c r="G158" s="49" t="s">
        <v>1245</v>
      </c>
      <c r="H158" s="48" t="str">
        <f>IFERROR(__xludf.DUMMYFUNCTION("SPLIT(G158, "", "")"),"27d0c809-0667-40f4-8b6c-388542d6fd59")</f>
        <v>27d0c809-0667-40f4-8b6c-388542d6fd59</v>
      </c>
      <c r="I158" s="48" t="str">
        <f>IFERROR(__xludf.DUMMYFUNCTION("""COMPUTED_VALUE"""),"70GOB")</f>
        <v>70GOB</v>
      </c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</row>
    <row r="159">
      <c r="A159" s="64" t="s">
        <v>1246</v>
      </c>
      <c r="B159" s="48">
        <v>76.957</v>
      </c>
      <c r="C159" s="48"/>
      <c r="D159" s="48" t="s">
        <v>1247</v>
      </c>
      <c r="E159" s="48" t="s">
        <v>1248</v>
      </c>
      <c r="F159" s="48"/>
      <c r="G159" s="49" t="s">
        <v>1249</v>
      </c>
      <c r="H159" s="48" t="str">
        <f>IFERROR(__xludf.DUMMYFUNCTION("SPLIT(G159, "", "")"),"f8143759-011c-4d47-aac2-cdc0dfcc7c73")</f>
        <v>f8143759-011c-4d47-aac2-cdc0dfcc7c73</v>
      </c>
      <c r="I159" s="48" t="str">
        <f>IFERROR(__xludf.DUMMYFUNCTION("""COMPUTED_VALUE"""),"140GOOW")</f>
        <v>140GOOW</v>
      </c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</row>
    <row r="160">
      <c r="A160" s="64" t="s">
        <v>1250</v>
      </c>
      <c r="B160" s="48">
        <v>14.97</v>
      </c>
      <c r="C160" s="48"/>
      <c r="D160" s="48" t="s">
        <v>1251</v>
      </c>
      <c r="E160" s="48" t="s">
        <v>1252</v>
      </c>
      <c r="F160" s="48"/>
      <c r="G160" s="49" t="s">
        <v>1253</v>
      </c>
      <c r="H160" s="48" t="str">
        <f>IFERROR(__xludf.DUMMYFUNCTION("SPLIT(G160, "", "")"),"eb515cd1-bdb2-4662-b3b3-6ad4f257f1bf")</f>
        <v>eb515cd1-bdb2-4662-b3b3-6ad4f257f1bf</v>
      </c>
      <c r="I160" s="48" t="str">
        <f>IFERROR(__xludf.DUMMYFUNCTION("""COMPUTED_VALUE"""),"195VW")</f>
        <v>195VW</v>
      </c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</row>
    <row r="161">
      <c r="A161" s="64" t="s">
        <v>1254</v>
      </c>
      <c r="B161" s="48">
        <v>15.437</v>
      </c>
      <c r="C161" s="48"/>
      <c r="D161" s="48" t="s">
        <v>1255</v>
      </c>
      <c r="E161" s="48" t="s">
        <v>1256</v>
      </c>
      <c r="F161" s="48"/>
      <c r="G161" s="49" t="s">
        <v>1257</v>
      </c>
      <c r="H161" s="48" t="str">
        <f>IFERROR(__xludf.DUMMYFUNCTION("SPLIT(G161, "", "")"),"e7d94d2f-d05b-4fcc-8e0b-b52835a76139")</f>
        <v>e7d94d2f-d05b-4fcc-8e0b-b52835a76139</v>
      </c>
      <c r="I161" s="48" t="str">
        <f>IFERROR(__xludf.DUMMYFUNCTION("""COMPUTED_VALUE"""),"215PWP")</f>
        <v>215PWP</v>
      </c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</row>
    <row r="162">
      <c r="A162" s="64" t="s">
        <v>1258</v>
      </c>
      <c r="B162" s="48">
        <v>14.444</v>
      </c>
      <c r="C162" s="48"/>
      <c r="D162" s="48" t="s">
        <v>1259</v>
      </c>
      <c r="E162" s="48" t="s">
        <v>1260</v>
      </c>
      <c r="F162" s="48"/>
      <c r="G162" s="49" t="s">
        <v>1261</v>
      </c>
      <c r="H162" s="48" t="str">
        <f>IFERROR(__xludf.DUMMYFUNCTION("SPLIT(G162, "", "")"),"740dce3e-bf81-40d0-8920-ddca50fbecf2")</f>
        <v>740dce3e-bf81-40d0-8920-ddca50fbecf2</v>
      </c>
      <c r="I162" s="48" t="str">
        <f>IFERROR(__xludf.DUMMYFUNCTION("""COMPUTED_VALUE"""),"185WOW")</f>
        <v>185WOW</v>
      </c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</row>
    <row r="163">
      <c r="A163" s="64" t="s">
        <v>1262</v>
      </c>
      <c r="B163" s="48">
        <v>12.845</v>
      </c>
      <c r="C163" s="48"/>
      <c r="D163" s="48" t="s">
        <v>1263</v>
      </c>
      <c r="E163" s="48" t="s">
        <v>1264</v>
      </c>
      <c r="F163" s="48"/>
      <c r="G163" s="49" t="s">
        <v>1265</v>
      </c>
      <c r="H163" s="48" t="str">
        <f>IFERROR(__xludf.DUMMYFUNCTION("SPLIT(G163, "", "")"),"e7eea18f-c99c-416d-800c-87c165eadf75")</f>
        <v>e7eea18f-c99c-416d-800c-87c165eadf75</v>
      </c>
      <c r="I163" s="48" t="str">
        <f>IFERROR(__xludf.DUMMYFUNCTION("""COMPUTED_VALUE"""),"185GWP")</f>
        <v>185GWP</v>
      </c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</row>
    <row r="164">
      <c r="A164" s="64" t="s">
        <v>1266</v>
      </c>
      <c r="B164" s="64">
        <v>15.617</v>
      </c>
      <c r="C164" s="48"/>
      <c r="D164" s="48" t="s">
        <v>1267</v>
      </c>
      <c r="E164" s="48" t="s">
        <v>1268</v>
      </c>
      <c r="F164" s="48"/>
      <c r="G164" s="49" t="s">
        <v>1269</v>
      </c>
      <c r="H164" s="48" t="str">
        <f>IFERROR(__xludf.DUMMYFUNCTION("SPLIT(G164, "", "")"),"c8aff43e-8444-48cb-b780-2db909d768c2")</f>
        <v>c8aff43e-8444-48cb-b780-2db909d768c2</v>
      </c>
      <c r="I164" s="48" t="str">
        <f>IFERROR(__xludf.DUMMYFUNCTION("""COMPUTED_VALUE"""),"215GGP")</f>
        <v>215GGP</v>
      </c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</row>
    <row r="165">
      <c r="A165" s="64" t="s">
        <v>1270</v>
      </c>
      <c r="B165" s="48">
        <v>85.833</v>
      </c>
      <c r="C165" s="48"/>
      <c r="D165" s="48" t="s">
        <v>1271</v>
      </c>
      <c r="E165" s="48" t="s">
        <v>1272</v>
      </c>
      <c r="F165" s="48"/>
      <c r="G165" s="49" t="s">
        <v>1273</v>
      </c>
      <c r="H165" s="48" t="str">
        <f>IFERROR(__xludf.DUMMYFUNCTION("SPLIT(G165, "", "")"),"0dab49c2-b749-4ff5-ac14-c39b4f0b49a9")</f>
        <v>0dab49c2-b749-4ff5-ac14-c39b4f0b49a9</v>
      </c>
      <c r="I165" s="48" t="str">
        <f>IFERROR(__xludf.DUMMYFUNCTION("""COMPUTED_VALUE"""),"140PVP")</f>
        <v>140PVP</v>
      </c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</row>
    <row r="166">
      <c r="A166" s="64" t="s">
        <v>1274</v>
      </c>
      <c r="B166" s="48">
        <v>16.186</v>
      </c>
      <c r="C166" s="48"/>
      <c r="D166" s="48" t="s">
        <v>1275</v>
      </c>
      <c r="E166" s="48" t="s">
        <v>1276</v>
      </c>
      <c r="F166" s="48"/>
      <c r="G166" s="49" t="s">
        <v>1277</v>
      </c>
      <c r="H166" s="48" t="str">
        <f>IFERROR(__xludf.DUMMYFUNCTION("SPLIT(G166, "", "")"),"28c9ba84-d6a9-417b-b396-6ea044c91f27")</f>
        <v>28c9ba84-d6a9-417b-b396-6ea044c91f27</v>
      </c>
      <c r="I166" s="48" t="str">
        <f>IFERROR(__xludf.DUMMYFUNCTION("""COMPUTED_VALUE"""),"195BWV")</f>
        <v>195BWV</v>
      </c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</row>
    <row r="167">
      <c r="A167" s="64" t="s">
        <v>1278</v>
      </c>
      <c r="B167" s="48">
        <v>11.152</v>
      </c>
      <c r="C167" s="48"/>
      <c r="D167" s="48" t="s">
        <v>1279</v>
      </c>
      <c r="E167" s="48" t="s">
        <v>1280</v>
      </c>
      <c r="F167" s="48"/>
      <c r="G167" s="49" t="s">
        <v>1281</v>
      </c>
      <c r="H167" s="48" t="str">
        <f>IFERROR(__xludf.DUMMYFUNCTION("SPLIT(G167, "", "")"),"2a38c7b2-ee45-477e-8a9d-f095c84c4272")</f>
        <v>2a38c7b2-ee45-477e-8a9d-f095c84c4272</v>
      </c>
      <c r="I167" s="48" t="str">
        <f>IFERROR(__xludf.DUMMYFUNCTION("""COMPUTED_VALUE"""),"165GVO")</f>
        <v>165GVO</v>
      </c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</row>
    <row r="168">
      <c r="A168" s="64" t="s">
        <v>1282</v>
      </c>
      <c r="B168" s="48">
        <v>85.833</v>
      </c>
      <c r="C168" s="48"/>
      <c r="D168" s="48" t="s">
        <v>1283</v>
      </c>
      <c r="E168" s="48" t="s">
        <v>1284</v>
      </c>
      <c r="F168" s="48"/>
      <c r="G168" s="49" t="s">
        <v>1285</v>
      </c>
      <c r="H168" s="48" t="str">
        <f>IFERROR(__xludf.DUMMYFUNCTION("SPLIT(G168, "", "")"),"1644b468-af0f-4f2f-93cc-2bef6955d316")</f>
        <v>1644b468-af0f-4f2f-93cc-2bef6955d316</v>
      </c>
      <c r="I168" s="48" t="str">
        <f>IFERROR(__xludf.DUMMYFUNCTION("""COMPUTED_VALUE"""),"140WV")</f>
        <v>140WV</v>
      </c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</row>
    <row r="169">
      <c r="A169" s="64" t="s">
        <v>1286</v>
      </c>
      <c r="B169" s="48">
        <v>12.559</v>
      </c>
      <c r="C169" s="48"/>
      <c r="D169" s="48" t="s">
        <v>1287</v>
      </c>
      <c r="E169" s="48" t="s">
        <v>1288</v>
      </c>
      <c r="F169" s="48"/>
      <c r="G169" s="49" t="s">
        <v>1289</v>
      </c>
      <c r="H169" s="48" t="str">
        <f>IFERROR(__xludf.DUMMYFUNCTION("SPLIT(G169, "", "")"),"b9031e95-adc8-4949-b871-ff7f0c9c4013")</f>
        <v>b9031e95-adc8-4949-b871-ff7f0c9c4013</v>
      </c>
      <c r="I169" s="48" t="str">
        <f>IFERROR(__xludf.DUMMYFUNCTION("""COMPUTED_VALUE"""),"165PPB")</f>
        <v>165PPB</v>
      </c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</row>
    <row r="170">
      <c r="A170" s="64" t="s">
        <v>1290</v>
      </c>
      <c r="B170" s="48">
        <v>69.694</v>
      </c>
      <c r="C170" s="48"/>
      <c r="D170" s="48" t="s">
        <v>1291</v>
      </c>
      <c r="E170" s="48" t="s">
        <v>1292</v>
      </c>
      <c r="F170" s="48"/>
      <c r="G170" s="49" t="s">
        <v>1293</v>
      </c>
      <c r="H170" s="48" t="str">
        <f>IFERROR(__xludf.DUMMYFUNCTION("SPLIT(G170, "", "")"),"fbc7f71c-823f-455f-b4c6-58949ef2c436")</f>
        <v>fbc7f71c-823f-455f-b4c6-58949ef2c436</v>
      </c>
      <c r="I170" s="48" t="str">
        <f>IFERROR(__xludf.DUMMYFUNCTION("""COMPUTED_VALUE"""),"11OOWW")</f>
        <v>11OOWW</v>
      </c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</row>
    <row r="171">
      <c r="A171" s="64" t="s">
        <v>1294</v>
      </c>
      <c r="B171" s="48">
        <v>59.441</v>
      </c>
      <c r="C171" s="48"/>
      <c r="D171" s="78" t="s">
        <v>1295</v>
      </c>
      <c r="E171" s="48" t="s">
        <v>1296</v>
      </c>
      <c r="F171" s="48"/>
      <c r="G171" s="49" t="s">
        <v>1297</v>
      </c>
      <c r="H171" s="48" t="str">
        <f>IFERROR(__xludf.DUMMYFUNCTION("SPLIT(G171, "", "")"),"599657f7-8f2b-488e-bce6-f4dad8a6b066")</f>
        <v>599657f7-8f2b-488e-bce6-f4dad8a6b066</v>
      </c>
      <c r="I171" s="48" t="str">
        <f>IFERROR(__xludf.DUMMYFUNCTION("""COMPUTED_VALUE"""),"10YOYO")</f>
        <v>10YOYO</v>
      </c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</row>
    <row r="172">
      <c r="A172" s="64" t="s">
        <v>1298</v>
      </c>
      <c r="B172" s="48">
        <v>26.708</v>
      </c>
      <c r="C172" s="48"/>
      <c r="D172" s="81" t="s">
        <v>1299</v>
      </c>
      <c r="E172" s="48" t="s">
        <v>1300</v>
      </c>
      <c r="F172" s="48"/>
      <c r="G172" s="49" t="s">
        <v>1301</v>
      </c>
      <c r="H172" s="48" t="str">
        <f>IFERROR(__xludf.DUMMYFUNCTION("SPLIT(G172, "", "")"),"e0108f3e-0d1d-44d6-a9e9-38d5f444a8b0")</f>
        <v>e0108f3e-0d1d-44d6-a9e9-38d5f444a8b0</v>
      </c>
      <c r="I172" s="48" t="str">
        <f>IFERROR(__xludf.DUMMYFUNCTION("""COMPUTED_VALUE"""),"82V")</f>
        <v>82V</v>
      </c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</row>
    <row r="173">
      <c r="A173" s="64" t="s">
        <v>1302</v>
      </c>
      <c r="B173" s="48">
        <v>30.291</v>
      </c>
      <c r="C173" s="48"/>
      <c r="D173" s="78" t="s">
        <v>1303</v>
      </c>
      <c r="E173" s="48" t="s">
        <v>1304</v>
      </c>
      <c r="F173" s="48"/>
      <c r="G173" s="49" t="s">
        <v>1305</v>
      </c>
      <c r="H173" s="48" t="str">
        <f>IFERROR(__xludf.DUMMYFUNCTION("SPLIT(G173, "", "")"),"c1b87d7f-091a-4570-8c16-80b39f1566e0")</f>
        <v>c1b87d7f-091a-4570-8c16-80b39f1566e0</v>
      </c>
      <c r="I173" s="48" t="str">
        <f>IFERROR(__xludf.DUMMYFUNCTION("""COMPUTED_VALUE"""),"82POOP")</f>
        <v>82POOP</v>
      </c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</row>
    <row r="174">
      <c r="A174" s="64" t="s">
        <v>1306</v>
      </c>
      <c r="B174" s="48">
        <v>32.255</v>
      </c>
      <c r="C174" s="48"/>
      <c r="D174" s="78" t="s">
        <v>1307</v>
      </c>
      <c r="E174" s="48" t="s">
        <v>1308</v>
      </c>
      <c r="F174" s="48"/>
      <c r="G174" s="49" t="s">
        <v>1309</v>
      </c>
      <c r="H174" s="48" t="str">
        <f>IFERROR(__xludf.DUMMYFUNCTION("SPLIT(G174, "", "")"),"ebdf3ea7-41dc-40dd-8f52-b2cad302375a")</f>
        <v>ebdf3ea7-41dc-40dd-8f52-b2cad302375a</v>
      </c>
      <c r="I174" s="48" t="str">
        <f>IFERROR(__xludf.DUMMYFUNCTION("""COMPUTED_VALUE"""),"95GPG")</f>
        <v>95GPG</v>
      </c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</row>
    <row r="175">
      <c r="A175" s="64" t="s">
        <v>1310</v>
      </c>
      <c r="B175" s="48">
        <v>24.228</v>
      </c>
      <c r="C175" s="48"/>
      <c r="D175" s="48" t="s">
        <v>1311</v>
      </c>
      <c r="E175" s="48" t="s">
        <v>1312</v>
      </c>
      <c r="F175" s="48"/>
      <c r="G175" s="49" t="s">
        <v>1313</v>
      </c>
      <c r="H175" s="48" t="str">
        <f>IFERROR(__xludf.DUMMYFUNCTION("SPLIT(G175, "", "")"),"2b03cbf5-523a-4679-a154-d3fedb0521c2")</f>
        <v>2b03cbf5-523a-4679-a154-d3fedb0521c2</v>
      </c>
      <c r="I175" s="48" t="str">
        <f>IFERROR(__xludf.DUMMYFUNCTION("""COMPUTED_VALUE"""),"75PG")</f>
        <v>75PG</v>
      </c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</row>
    <row r="176">
      <c r="A176" s="64" t="s">
        <v>1314</v>
      </c>
      <c r="B176" s="48">
        <v>30.517</v>
      </c>
      <c r="C176" s="48"/>
      <c r="D176" s="48" t="s">
        <v>1315</v>
      </c>
      <c r="E176" s="48" t="s">
        <v>1316</v>
      </c>
      <c r="F176" s="48"/>
      <c r="G176" s="49" t="s">
        <v>1317</v>
      </c>
      <c r="H176" s="48" t="str">
        <f>IFERROR(__xludf.DUMMYFUNCTION("SPLIT(G176, "", "")"),"93720481-068d-4083-b2b4-2f41f9639605")</f>
        <v>93720481-068d-4083-b2b4-2f41f9639605</v>
      </c>
      <c r="I176" s="48" t="str">
        <f>IFERROR(__xludf.DUMMYFUNCTION("""COMPUTED_VALUE"""),"82YYY")</f>
        <v>82YYY</v>
      </c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</row>
    <row r="177">
      <c r="A177" s="64" t="s">
        <v>1318</v>
      </c>
      <c r="B177" s="48">
        <v>46.686</v>
      </c>
      <c r="C177" s="48"/>
      <c r="D177" s="78" t="s">
        <v>1319</v>
      </c>
      <c r="E177" s="48" t="s">
        <v>1320</v>
      </c>
      <c r="F177" s="48"/>
      <c r="G177" s="49" t="s">
        <v>1321</v>
      </c>
      <c r="H177" s="48" t="str">
        <f>IFERROR(__xludf.DUMMYFUNCTION("SPLIT(G177, "", "")"),"f75bd644-51ca-449b-8bbd-8ae51867dec1")</f>
        <v>f75bd644-51ca-449b-8bbd-8ae51867dec1</v>
      </c>
      <c r="I177" s="48" t="str">
        <f>IFERROR(__xludf.DUMMYFUNCTION("""COMPUTED_VALUE"""),"10GYB")</f>
        <v>10GYB</v>
      </c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</row>
    <row r="178">
      <c r="A178" s="64" t="s">
        <v>1322</v>
      </c>
      <c r="B178" s="48">
        <v>27.774</v>
      </c>
      <c r="C178" s="48"/>
      <c r="D178" s="48" t="s">
        <v>1323</v>
      </c>
      <c r="E178" s="48" t="s">
        <v>1324</v>
      </c>
      <c r="F178" s="48"/>
      <c r="G178" s="49" t="s">
        <v>1325</v>
      </c>
      <c r="H178" s="48" t="str">
        <f>IFERROR(__xludf.DUMMYFUNCTION("SPLIT(G178, "", "")"),"5f52eda3-a439-498d-99bd-389bd0a02388")</f>
        <v>5f52eda3-a439-498d-99bd-389bd0a02388</v>
      </c>
      <c r="I178" s="48" t="str">
        <f>IFERROR(__xludf.DUMMYFUNCTION("""COMPUTED_VALUE"""),"75BOO")</f>
        <v>75BOO</v>
      </c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</row>
    <row r="179">
      <c r="A179" s="64" t="s">
        <v>1326</v>
      </c>
      <c r="B179" s="48">
        <v>115.601</v>
      </c>
      <c r="C179" s="48"/>
      <c r="D179" s="48" t="s">
        <v>1327</v>
      </c>
      <c r="E179" s="48" t="s">
        <v>1328</v>
      </c>
      <c r="F179" s="48"/>
      <c r="G179" s="49" t="s">
        <v>1329</v>
      </c>
      <c r="H179" s="48" t="str">
        <f>IFERROR(__xludf.DUMMYFUNCTION("SPLIT(G179, "", "")"),"ebb3d731-9212-4089-b3b8-54aa576a8338")</f>
        <v>ebb3d731-9212-4089-b3b8-54aa576a8338</v>
      </c>
      <c r="I179" s="48" t="str">
        <f>IFERROR(__xludf.DUMMYFUNCTION("""COMPUTED_VALUE"""),"14WOW")</f>
        <v>14WOW</v>
      </c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</row>
    <row r="180">
      <c r="A180" s="64" t="s">
        <v>1330</v>
      </c>
      <c r="B180" s="48">
        <v>11.988</v>
      </c>
      <c r="C180" s="48"/>
      <c r="D180" s="48" t="s">
        <v>1331</v>
      </c>
      <c r="E180" s="48" t="s">
        <v>1332</v>
      </c>
      <c r="F180" s="48"/>
      <c r="G180" s="49" t="s">
        <v>1333</v>
      </c>
      <c r="H180" s="48" t="str">
        <f>IFERROR(__xludf.DUMMYFUNCTION("SPLIT(G180, "", "")"),"dbb21915-93d9-45ac-8725-bd83ff6c352a")</f>
        <v>dbb21915-93d9-45ac-8725-bd83ff6c352a</v>
      </c>
      <c r="I180" s="48" t="str">
        <f>IFERROR(__xludf.DUMMYFUNCTION("""COMPUTED_VALUE"""),"BLUE")</f>
        <v>BLUE</v>
      </c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</row>
    <row r="181">
      <c r="A181" s="64" t="s">
        <v>1334</v>
      </c>
      <c r="B181" s="48">
        <v>133.478</v>
      </c>
      <c r="C181" s="48"/>
      <c r="D181" s="48" t="s">
        <v>1335</v>
      </c>
      <c r="E181" s="48" t="s">
        <v>1336</v>
      </c>
      <c r="F181" s="48"/>
      <c r="G181" s="49" t="s">
        <v>1337</v>
      </c>
      <c r="H181" s="48" t="str">
        <f>IFERROR(__xludf.DUMMYFUNCTION("SPLIT(G181, "", "")"),"b52d6a03-371c-4fc0-8dc0-b1e554368789")</f>
        <v>b52d6a03-371c-4fc0-8dc0-b1e554368789</v>
      </c>
      <c r="I181" s="48" t="str">
        <f>IFERROR(__xludf.DUMMYFUNCTION("""COMPUTED_VALUE"""),"231YGV")</f>
        <v>231YGV</v>
      </c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</row>
    <row r="182">
      <c r="A182" s="64" t="s">
        <v>1338</v>
      </c>
      <c r="B182" s="48">
        <v>160.703</v>
      </c>
      <c r="C182" s="48"/>
      <c r="D182" s="48" t="s">
        <v>1339</v>
      </c>
      <c r="E182" s="48" t="s">
        <v>1340</v>
      </c>
      <c r="F182" s="48"/>
      <c r="G182" s="49" t="s">
        <v>1341</v>
      </c>
      <c r="H182" s="48" t="str">
        <f>IFERROR(__xludf.DUMMYFUNCTION("SPLIT(G182, "", "")"),"ff0ac809-3d69-499e-b87a-16d3130f5ca5")</f>
        <v>ff0ac809-3d69-499e-b87a-16d3130f5ca5</v>
      </c>
      <c r="I182" s="48" t="str">
        <f>IFERROR(__xludf.DUMMYFUNCTION("""COMPUTED_VALUE"""),"231OWV")</f>
        <v>231OWV</v>
      </c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</row>
    <row r="183">
      <c r="A183" s="64" t="s">
        <v>1342</v>
      </c>
      <c r="B183" s="48">
        <v>124.929</v>
      </c>
      <c r="C183" s="48"/>
      <c r="D183" s="48" t="s">
        <v>1343</v>
      </c>
      <c r="E183" s="48" t="s">
        <v>1344</v>
      </c>
      <c r="F183" s="48"/>
      <c r="G183" s="49" t="s">
        <v>1345</v>
      </c>
      <c r="H183" s="48" t="str">
        <f>IFERROR(__xludf.DUMMYFUNCTION("SPLIT(G183, "", "")"),"91eede11-f520-417d-8a6a-8212a1d35405")</f>
        <v>91eede11-f520-417d-8a6a-8212a1d35405</v>
      </c>
      <c r="I183" s="48" t="str">
        <f>IFERROR(__xludf.DUMMYFUNCTION("""COMPUTED_VALUE"""),"14VVV")</f>
        <v>14VVV</v>
      </c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</row>
    <row r="184">
      <c r="A184" s="64" t="s">
        <v>1346</v>
      </c>
      <c r="B184" s="48">
        <v>22.678</v>
      </c>
      <c r="C184" s="48"/>
      <c r="D184" s="48" t="s">
        <v>1347</v>
      </c>
      <c r="E184" s="48" t="s">
        <v>1348</v>
      </c>
      <c r="F184" s="48"/>
      <c r="G184" s="49" t="s">
        <v>1349</v>
      </c>
      <c r="H184" s="48" t="str">
        <f>IFERROR(__xludf.DUMMYFUNCTION("SPLIT(G184, "", "")"),"861a5d8c-c6b9-4511-93eb-92cf16cfb2d1")</f>
        <v>861a5d8c-c6b9-4511-93eb-92cf16cfb2d1</v>
      </c>
      <c r="I184" s="48" t="str">
        <f>IFERROR(__xludf.DUMMYFUNCTION("""COMPUTED_VALUE"""),"70OWOW")</f>
        <v>70OWOW</v>
      </c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</row>
    <row r="185">
      <c r="A185" s="64" t="s">
        <v>1350</v>
      </c>
      <c r="B185" s="48">
        <v>56.353</v>
      </c>
      <c r="C185" s="48"/>
      <c r="D185" s="48" t="s">
        <v>1351</v>
      </c>
      <c r="E185" s="48" t="s">
        <v>1352</v>
      </c>
      <c r="F185" s="48"/>
      <c r="G185" s="49" t="s">
        <v>1353</v>
      </c>
      <c r="H185" s="48" t="str">
        <f>IFERROR(__xludf.DUMMYFUNCTION("SPLIT(G185, "", "")"),"75d9c1a1-cc01-4f1c-93c9-1a4d8910aca5")</f>
        <v>75d9c1a1-cc01-4f1c-93c9-1a4d8910aca5</v>
      </c>
      <c r="I185" s="48" t="str">
        <f>IFERROR(__xludf.DUMMYFUNCTION("""COMPUTED_VALUE"""),"295WWBB")</f>
        <v>295WWBB</v>
      </c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</row>
    <row r="186">
      <c r="A186" s="64" t="s">
        <v>1354</v>
      </c>
      <c r="B186" s="48">
        <v>48.582</v>
      </c>
      <c r="C186" s="48"/>
      <c r="D186" s="48" t="s">
        <v>1355</v>
      </c>
      <c r="E186" s="48" t="s">
        <v>1356</v>
      </c>
      <c r="F186" s="48"/>
      <c r="G186" s="49" t="s">
        <v>1357</v>
      </c>
      <c r="H186" s="48" t="str">
        <f>IFERROR(__xludf.DUMMYFUNCTION("SPLIT(G186, "", "")"),"653f0146-672d-44b1-bbbb-f0ba258c65c9")</f>
        <v>653f0146-672d-44b1-bbbb-f0ba258c65c9</v>
      </c>
      <c r="I186" s="48" t="str">
        <f>IFERROR(__xludf.DUMMYFUNCTION("""COMPUTED_VALUE"""),"10PGW")</f>
        <v>10PGW</v>
      </c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</row>
    <row r="187">
      <c r="A187" s="64" t="s">
        <v>1358</v>
      </c>
      <c r="B187" s="48">
        <v>54.216</v>
      </c>
      <c r="C187" s="48"/>
      <c r="D187" s="48" t="s">
        <v>1359</v>
      </c>
      <c r="E187" s="48" t="s">
        <v>1360</v>
      </c>
      <c r="F187" s="48"/>
      <c r="G187" s="49" t="s">
        <v>1361</v>
      </c>
      <c r="H187" s="48" t="str">
        <f>IFERROR(__xludf.DUMMYFUNCTION("SPLIT(G187, "", "")"),"7c78dea3-a5ae-4bfa-9b2a-c2712a42417b")</f>
        <v>7c78dea3-a5ae-4bfa-9b2a-c2712a42417b</v>
      </c>
      <c r="I187" s="48" t="str">
        <f>IFERROR(__xludf.DUMMYFUNCTION("""COMPUTED_VALUE"""),"10VPV")</f>
        <v>10VPV</v>
      </c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</row>
    <row r="188">
      <c r="A188" s="64" t="s">
        <v>1362</v>
      </c>
      <c r="B188" s="48">
        <v>14.493</v>
      </c>
      <c r="C188" s="48"/>
      <c r="D188" s="48" t="s">
        <v>1363</v>
      </c>
      <c r="E188" s="48" t="s">
        <v>1364</v>
      </c>
      <c r="F188" s="48"/>
      <c r="G188" s="49" t="s">
        <v>1365</v>
      </c>
      <c r="H188" s="48" t="str">
        <f>IFERROR(__xludf.DUMMYFUNCTION("SPLIT(G188, "", "")"),"f6a0e781-8d9d-432d-a8f6-80893490f410")</f>
        <v>f6a0e781-8d9d-432d-a8f6-80893490f410</v>
      </c>
      <c r="I188" s="48" t="str">
        <f>IFERROR(__xludf.DUMMYFUNCTION("""COMPUTED_VALUE"""),"65PYG")</f>
        <v>65PYG</v>
      </c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</row>
    <row r="189">
      <c r="A189" s="64" t="s">
        <v>1366</v>
      </c>
      <c r="B189" s="48">
        <v>84.606</v>
      </c>
      <c r="C189" s="48"/>
      <c r="D189" s="48" t="s">
        <v>1367</v>
      </c>
      <c r="E189" s="48" t="s">
        <v>1368</v>
      </c>
      <c r="F189" s="48"/>
      <c r="G189" s="49" t="s">
        <v>1369</v>
      </c>
      <c r="H189" s="48" t="str">
        <f>IFERROR(__xludf.DUMMYFUNCTION("SPLIT(G189, "", "")"),"83833b72-c447-4237-8604-c70f6da6e171")</f>
        <v>83833b72-c447-4237-8604-c70f6da6e171</v>
      </c>
      <c r="I189" s="48" t="str">
        <f>IFERROR(__xludf.DUMMYFUNCTION("""COMPUTED_VALUE"""),"140GWV")</f>
        <v>140GWV</v>
      </c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</row>
    <row r="190">
      <c r="A190" s="64" t="s">
        <v>1370</v>
      </c>
      <c r="B190" s="48">
        <v>103.58</v>
      </c>
      <c r="C190" s="48"/>
      <c r="D190" s="48" t="s">
        <v>1371</v>
      </c>
      <c r="E190" s="48" t="s">
        <v>1372</v>
      </c>
      <c r="F190" s="48"/>
      <c r="G190" s="49" t="s">
        <v>1373</v>
      </c>
      <c r="H190" s="48" t="str">
        <f>IFERROR(__xludf.DUMMYFUNCTION("SPLIT(G190, "", "")"),"670386a7-222a-4074-b93e-fd6dfd3157ee")</f>
        <v>670386a7-222a-4074-b93e-fd6dfd3157ee</v>
      </c>
      <c r="I190" s="48" t="str">
        <f>IFERROR(__xludf.DUMMYFUNCTION("""COMPUTED_VALUE"""),"14BBB")</f>
        <v>14BBB</v>
      </c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</row>
    <row r="191">
      <c r="A191" s="64" t="s">
        <v>1374</v>
      </c>
      <c r="B191" s="48">
        <v>48.06</v>
      </c>
      <c r="C191" s="48"/>
      <c r="D191" s="48" t="s">
        <v>1375</v>
      </c>
      <c r="E191" s="48" t="s">
        <v>1376</v>
      </c>
      <c r="F191" s="48"/>
      <c r="G191" s="49" t="s">
        <v>1377</v>
      </c>
      <c r="H191" s="48" t="str">
        <f>IFERROR(__xludf.DUMMYFUNCTION("SPLIT(G191, "", "")"),"228e5ff4-e2ce-4fce-b732-f94144710daf")</f>
        <v>228e5ff4-e2ce-4fce-b732-f94144710daf</v>
      </c>
      <c r="I191" s="48" t="str">
        <f>IFERROR(__xludf.DUMMYFUNCTION("""COMPUTED_VALUE"""),"10YGGY")</f>
        <v>10YGGY</v>
      </c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</row>
    <row r="192">
      <c r="A192" s="64" t="s">
        <v>1378</v>
      </c>
      <c r="B192" s="48">
        <v>49.931</v>
      </c>
      <c r="C192" s="48"/>
      <c r="D192" s="48" t="s">
        <v>1379</v>
      </c>
      <c r="E192" s="48" t="s">
        <v>1380</v>
      </c>
      <c r="F192" s="48"/>
      <c r="G192" s="49" t="s">
        <v>1381</v>
      </c>
      <c r="H192" s="48" t="str">
        <f>IFERROR(__xludf.DUMMYFUNCTION("SPLIT(G192, "", "")"),"8814805f-fc99-40c8-bc74-56743aa67127")</f>
        <v>8814805f-fc99-40c8-bc74-56743aa67127</v>
      </c>
      <c r="I192" s="48" t="str">
        <f>IFERROR(__xludf.DUMMYFUNCTION("""COMPUTED_VALUE"""),"10YOV")</f>
        <v>10YOV</v>
      </c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</row>
    <row r="193">
      <c r="A193" s="64" t="s">
        <v>1382</v>
      </c>
      <c r="B193" s="48">
        <v>58.228</v>
      </c>
      <c r="C193" s="48"/>
      <c r="D193" s="78" t="s">
        <v>1383</v>
      </c>
      <c r="E193" s="48" t="s">
        <v>1384</v>
      </c>
      <c r="F193" s="48"/>
      <c r="G193" s="49" t="s">
        <v>1385</v>
      </c>
      <c r="H193" s="48" t="str">
        <f>IFERROR(__xludf.DUMMYFUNCTION("SPLIT(G193, "", "")"),"6eb32be3-6142-442a-8e6e-3e37e27e3c20")</f>
        <v>6eb32be3-6142-442a-8e6e-3e37e27e3c20</v>
      </c>
      <c r="I193" s="48" t="str">
        <f>IFERROR(__xludf.DUMMYFUNCTION("""COMPUTED_VALUE"""),"10VWV")</f>
        <v>10VWV</v>
      </c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</row>
    <row r="194">
      <c r="A194" s="64" t="s">
        <v>1386</v>
      </c>
      <c r="B194" s="48">
        <v>63.913</v>
      </c>
      <c r="C194" s="48"/>
      <c r="D194" s="48" t="s">
        <v>1387</v>
      </c>
      <c r="E194" s="48" t="s">
        <v>1388</v>
      </c>
      <c r="F194" s="48"/>
      <c r="G194" s="49" t="s">
        <v>1389</v>
      </c>
      <c r="H194" s="48" t="str">
        <f>IFERROR(__xludf.DUMMYFUNCTION("SPLIT(G194, "", "")"),"2cd4d9ac-50b5-4499-801d-7511fb48502e")</f>
        <v>2cd4d9ac-50b5-4499-801d-7511fb48502e</v>
      </c>
      <c r="I194" s="48" t="str">
        <f>IFERROR(__xludf.DUMMYFUNCTION("""COMPUTED_VALUE"""),"136G")</f>
        <v>136G</v>
      </c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</row>
    <row r="195">
      <c r="A195" s="48"/>
      <c r="B195" s="48"/>
      <c r="C195" s="48"/>
      <c r="D195" s="48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</row>
    <row r="196">
      <c r="A196" s="48"/>
      <c r="B196" s="48"/>
      <c r="C196" s="48"/>
      <c r="D196" s="48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</row>
    <row r="197">
      <c r="A197" s="48"/>
      <c r="B197" s="48"/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</row>
    <row r="198">
      <c r="A198" s="48"/>
      <c r="B198" s="48"/>
      <c r="C198" s="48"/>
      <c r="D198" s="48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</row>
    <row r="199">
      <c r="A199" s="48"/>
      <c r="B199" s="48"/>
      <c r="C199" s="48"/>
      <c r="D199" s="48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</row>
    <row r="200">
      <c r="A200" s="48"/>
      <c r="B200" s="48"/>
      <c r="C200" s="48"/>
      <c r="D200" s="48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</row>
    <row r="201">
      <c r="A201" s="48"/>
      <c r="B201" s="48"/>
      <c r="C201" s="48"/>
      <c r="D201" s="48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</row>
    <row r="202">
      <c r="A202" s="48"/>
      <c r="B202" s="48"/>
      <c r="C202" s="48"/>
      <c r="D202" s="4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</row>
    <row r="203">
      <c r="A203" s="48"/>
      <c r="B203" s="48"/>
      <c r="C203" s="48"/>
      <c r="D203" s="48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</row>
    <row r="204">
      <c r="A204" s="48"/>
      <c r="B204" s="48"/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</row>
    <row r="205">
      <c r="A205" s="48"/>
      <c r="B205" s="48"/>
      <c r="C205" s="48"/>
      <c r="D205" s="48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</row>
    <row r="206">
      <c r="A206" s="48"/>
      <c r="B206" s="48"/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</row>
    <row r="207">
      <c r="A207" s="48"/>
      <c r="B207" s="48"/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</row>
    <row r="208">
      <c r="A208" s="48"/>
      <c r="B208" s="48"/>
      <c r="C208" s="48"/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</row>
    <row r="209">
      <c r="A209" s="48"/>
      <c r="B209" s="48"/>
      <c r="C209" s="48"/>
      <c r="D209" s="48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</row>
    <row r="210">
      <c r="A210" s="48"/>
      <c r="B210" s="48"/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</row>
    <row r="211">
      <c r="A211" s="48"/>
      <c r="B211" s="48"/>
      <c r="C211" s="48"/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</row>
    <row r="212">
      <c r="A212" s="48"/>
      <c r="B212" s="48"/>
      <c r="C212" s="48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</row>
    <row r="213">
      <c r="A213" s="48"/>
      <c r="B213" s="48"/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</row>
    <row r="214">
      <c r="A214" s="48"/>
      <c r="B214" s="48"/>
      <c r="C214" s="48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</row>
    <row r="215">
      <c r="A215" s="48"/>
      <c r="B215" s="48"/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</row>
    <row r="216">
      <c r="A216" s="48"/>
      <c r="B216" s="48"/>
      <c r="C216" s="48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</row>
    <row r="217">
      <c r="A217" s="48"/>
      <c r="B217" s="48"/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</row>
    <row r="218">
      <c r="A218" s="48"/>
      <c r="B218" s="48"/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</row>
    <row r="219">
      <c r="A219" s="48"/>
      <c r="B219" s="48"/>
      <c r="C219" s="48"/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</row>
    <row r="220">
      <c r="A220" s="48"/>
      <c r="B220" s="48"/>
      <c r="C220" s="48"/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</row>
    <row r="221">
      <c r="A221" s="48"/>
      <c r="B221" s="48"/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</row>
    <row r="222">
      <c r="A222" s="48"/>
      <c r="B222" s="48"/>
      <c r="C222" s="48"/>
      <c r="D222" s="48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</row>
    <row r="223">
      <c r="A223" s="48"/>
      <c r="B223" s="48"/>
      <c r="C223" s="48"/>
      <c r="D223" s="48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</row>
    <row r="224">
      <c r="A224" s="48"/>
      <c r="B224" s="48"/>
      <c r="C224" s="48"/>
      <c r="D224" s="48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</row>
    <row r="225">
      <c r="A225" s="48"/>
      <c r="B225" s="48"/>
      <c r="C225" s="48"/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</row>
    <row r="226">
      <c r="A226" s="48"/>
      <c r="B226" s="48"/>
      <c r="C226" s="48"/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</row>
    <row r="227">
      <c r="A227" s="48"/>
      <c r="B227" s="48"/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</row>
    <row r="228">
      <c r="A228" s="48"/>
      <c r="B228" s="48"/>
      <c r="C228" s="48"/>
      <c r="D228" s="48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</row>
    <row r="229">
      <c r="A229" s="48"/>
      <c r="B229" s="48"/>
      <c r="C229" s="48"/>
      <c r="D229" s="48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</row>
    <row r="230">
      <c r="A230" s="48"/>
      <c r="B230" s="48"/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</row>
    <row r="231">
      <c r="A231" s="48"/>
      <c r="B231" s="48"/>
      <c r="C231" s="48"/>
      <c r="D231" s="48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</row>
    <row r="232">
      <c r="A232" s="48"/>
      <c r="B232" s="48"/>
      <c r="C232" s="48"/>
      <c r="D232" s="48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</row>
    <row r="233">
      <c r="A233" s="48"/>
      <c r="B233" s="48"/>
      <c r="C233" s="48"/>
      <c r="D233" s="48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</row>
    <row r="234">
      <c r="A234" s="48"/>
      <c r="B234" s="48"/>
      <c r="C234" s="48"/>
      <c r="D234" s="48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</row>
    <row r="235">
      <c r="A235" s="48"/>
      <c r="B235" s="48"/>
      <c r="C235" s="48"/>
      <c r="D235" s="48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</row>
    <row r="236">
      <c r="A236" s="48"/>
      <c r="B236" s="48"/>
      <c r="C236" s="48"/>
      <c r="D236" s="48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</row>
    <row r="237">
      <c r="A237" s="48"/>
      <c r="B237" s="48"/>
      <c r="C237" s="48"/>
      <c r="D237" s="48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</row>
    <row r="238">
      <c r="A238" s="48"/>
      <c r="B238" s="48"/>
      <c r="C238" s="48"/>
      <c r="D238" s="48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</row>
    <row r="239">
      <c r="A239" s="48"/>
      <c r="B239" s="48"/>
      <c r="C239" s="48"/>
      <c r="D239" s="48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</row>
    <row r="240">
      <c r="A240" s="48"/>
      <c r="B240" s="48"/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</row>
    <row r="241">
      <c r="A241" s="48"/>
      <c r="B241" s="48"/>
      <c r="C241" s="48"/>
      <c r="D241" s="48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</row>
    <row r="242">
      <c r="A242" s="48"/>
      <c r="B242" s="48"/>
      <c r="C242" s="48"/>
      <c r="D242" s="48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</row>
    <row r="243">
      <c r="A243" s="48"/>
      <c r="B243" s="48"/>
      <c r="C243" s="48"/>
      <c r="D243" s="48"/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</row>
    <row r="244">
      <c r="A244" s="48"/>
      <c r="B244" s="48"/>
      <c r="C244" s="48"/>
      <c r="D244" s="48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</row>
    <row r="245">
      <c r="A245" s="48"/>
      <c r="B245" s="48"/>
      <c r="C245" s="48"/>
      <c r="D245" s="48"/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</row>
    <row r="246">
      <c r="A246" s="48"/>
      <c r="B246" s="48"/>
      <c r="C246" s="48"/>
      <c r="D246" s="48"/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</row>
    <row r="247">
      <c r="A247" s="48"/>
      <c r="B247" s="48"/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</row>
    <row r="248">
      <c r="A248" s="48"/>
      <c r="B248" s="48"/>
      <c r="C248" s="48"/>
      <c r="D248" s="48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</row>
    <row r="249">
      <c r="A249" s="48"/>
      <c r="B249" s="48"/>
      <c r="C249" s="48"/>
      <c r="D249" s="48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</row>
    <row r="250">
      <c r="A250" s="48"/>
      <c r="B250" s="48"/>
      <c r="C250" s="48"/>
      <c r="D250" s="48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</row>
    <row r="251">
      <c r="A251" s="48"/>
      <c r="B251" s="48"/>
      <c r="C251" s="48"/>
      <c r="D251" s="48"/>
      <c r="E251" s="48"/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</row>
    <row r="252">
      <c r="A252" s="48"/>
      <c r="B252" s="48"/>
      <c r="C252" s="48"/>
      <c r="D252" s="48"/>
      <c r="E252" s="48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</row>
    <row r="253">
      <c r="A253" s="48"/>
      <c r="B253" s="48"/>
      <c r="C253" s="48"/>
      <c r="D253" s="48"/>
      <c r="E253" s="48"/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</row>
    <row r="254">
      <c r="A254" s="48"/>
      <c r="B254" s="48"/>
      <c r="C254" s="48"/>
      <c r="D254" s="48"/>
      <c r="E254" s="48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</row>
    <row r="255">
      <c r="A255" s="48"/>
      <c r="B255" s="48"/>
      <c r="C255" s="48"/>
      <c r="D255" s="48"/>
      <c r="E255" s="48"/>
      <c r="F255" s="4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</row>
    <row r="256">
      <c r="A256" s="48"/>
      <c r="B256" s="48"/>
      <c r="C256" s="48"/>
      <c r="D256" s="48"/>
      <c r="E256" s="48"/>
      <c r="F256" s="4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</row>
    <row r="257">
      <c r="A257" s="48"/>
      <c r="B257" s="48"/>
      <c r="C257" s="48"/>
      <c r="D257" s="48"/>
      <c r="E257" s="48"/>
      <c r="F257" s="4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</row>
    <row r="258">
      <c r="A258" s="48"/>
      <c r="B258" s="48"/>
      <c r="C258" s="48"/>
      <c r="D258" s="48"/>
      <c r="E258" s="48"/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</row>
    <row r="259">
      <c r="A259" s="48"/>
      <c r="B259" s="48"/>
      <c r="C259" s="48"/>
      <c r="D259" s="48"/>
      <c r="E259" s="48"/>
      <c r="F259" s="48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</row>
    <row r="260">
      <c r="A260" s="48"/>
      <c r="B260" s="48"/>
      <c r="C260" s="48"/>
      <c r="D260" s="48"/>
      <c r="E260" s="48"/>
      <c r="F260" s="48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</row>
    <row r="261">
      <c r="A261" s="48"/>
      <c r="B261" s="48"/>
      <c r="C261" s="48"/>
      <c r="D261" s="48"/>
      <c r="E261" s="48"/>
      <c r="F261" s="4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</row>
    <row r="262">
      <c r="A262" s="48"/>
      <c r="B262" s="48"/>
      <c r="C262" s="48"/>
      <c r="D262" s="48"/>
      <c r="E262" s="48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</row>
    <row r="263">
      <c r="A263" s="48"/>
      <c r="B263" s="48"/>
      <c r="C263" s="48"/>
      <c r="D263" s="48"/>
      <c r="E263" s="48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</row>
    <row r="264">
      <c r="A264" s="48"/>
      <c r="B264" s="48"/>
      <c r="C264" s="48"/>
      <c r="D264" s="48"/>
      <c r="E264" s="48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</row>
    <row r="265">
      <c r="A265" s="48"/>
      <c r="B265" s="48"/>
      <c r="C265" s="48"/>
      <c r="D265" s="48"/>
      <c r="E265" s="48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</row>
    <row r="266">
      <c r="A266" s="48"/>
      <c r="B266" s="48"/>
      <c r="C266" s="48"/>
      <c r="D266" s="48"/>
      <c r="E266" s="48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</row>
    <row r="267">
      <c r="A267" s="48"/>
      <c r="B267" s="48"/>
      <c r="C267" s="48"/>
      <c r="D267" s="48"/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</row>
    <row r="268">
      <c r="A268" s="48"/>
      <c r="B268" s="48"/>
      <c r="C268" s="48"/>
      <c r="D268" s="48"/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</row>
    <row r="269">
      <c r="A269" s="48"/>
      <c r="B269" s="48"/>
      <c r="C269" s="48"/>
      <c r="D269" s="48"/>
      <c r="E269" s="48"/>
      <c r="F269" s="48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</row>
    <row r="270">
      <c r="A270" s="48"/>
      <c r="B270" s="48"/>
      <c r="C270" s="48"/>
      <c r="D270" s="48"/>
      <c r="E270" s="48"/>
      <c r="F270" s="48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</row>
    <row r="271">
      <c r="A271" s="48"/>
      <c r="B271" s="48"/>
      <c r="C271" s="48"/>
      <c r="D271" s="48"/>
      <c r="E271" s="48"/>
      <c r="F271" s="48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</row>
    <row r="272">
      <c r="A272" s="48"/>
      <c r="B272" s="48"/>
      <c r="C272" s="48"/>
      <c r="D272" s="48"/>
      <c r="E272" s="48"/>
      <c r="F272" s="48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</row>
    <row r="273">
      <c r="A273" s="48"/>
      <c r="B273" s="48"/>
      <c r="C273" s="48"/>
      <c r="D273" s="48"/>
      <c r="E273" s="48"/>
      <c r="F273" s="48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</row>
    <row r="274">
      <c r="A274" s="48"/>
      <c r="B274" s="48"/>
      <c r="C274" s="48"/>
      <c r="D274" s="48"/>
      <c r="E274" s="48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</row>
    <row r="275">
      <c r="A275" s="48"/>
      <c r="B275" s="48"/>
      <c r="C275" s="48"/>
      <c r="D275" s="48"/>
      <c r="E275" s="48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</row>
    <row r="276">
      <c r="A276" s="48"/>
      <c r="B276" s="48"/>
      <c r="C276" s="48"/>
      <c r="D276" s="48"/>
      <c r="E276" s="48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</row>
    <row r="277">
      <c r="A277" s="48"/>
      <c r="B277" s="48"/>
      <c r="C277" s="48"/>
      <c r="D277" s="48"/>
      <c r="E277" s="48"/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</row>
    <row r="278">
      <c r="A278" s="48"/>
      <c r="B278" s="48"/>
      <c r="C278" s="48"/>
      <c r="D278" s="48"/>
      <c r="E278" s="48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</row>
    <row r="279">
      <c r="A279" s="48"/>
      <c r="B279" s="48"/>
      <c r="C279" s="48"/>
      <c r="D279" s="48"/>
      <c r="E279" s="48"/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  <c r="Z279" s="48"/>
    </row>
    <row r="280">
      <c r="A280" s="48"/>
      <c r="B280" s="48"/>
      <c r="C280" s="48"/>
      <c r="D280" s="48"/>
      <c r="E280" s="48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</row>
    <row r="281">
      <c r="A281" s="48"/>
      <c r="B281" s="48"/>
      <c r="C281" s="48"/>
      <c r="D281" s="48"/>
      <c r="E281" s="48"/>
      <c r="F281" s="4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</row>
    <row r="282">
      <c r="A282" s="48"/>
      <c r="B282" s="48"/>
      <c r="C282" s="48"/>
      <c r="D282" s="48"/>
      <c r="E282" s="48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</row>
    <row r="283">
      <c r="A283" s="48"/>
      <c r="B283" s="48"/>
      <c r="C283" s="48"/>
      <c r="D283" s="48"/>
      <c r="E283" s="48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</row>
    <row r="284">
      <c r="A284" s="48"/>
      <c r="B284" s="48"/>
      <c r="C284" s="48"/>
      <c r="D284" s="48"/>
      <c r="E284" s="48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</row>
    <row r="285">
      <c r="A285" s="48"/>
      <c r="B285" s="48"/>
      <c r="C285" s="48"/>
      <c r="D285" s="48"/>
      <c r="E285" s="48"/>
      <c r="F285" s="4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</row>
    <row r="286">
      <c r="A286" s="48"/>
      <c r="B286" s="48"/>
      <c r="C286" s="48"/>
      <c r="D286" s="48"/>
      <c r="E286" s="48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</row>
    <row r="287">
      <c r="A287" s="48"/>
      <c r="B287" s="48"/>
      <c r="C287" s="48"/>
      <c r="D287" s="48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</row>
    <row r="288">
      <c r="A288" s="48"/>
      <c r="B288" s="48"/>
      <c r="C288" s="48"/>
      <c r="D288" s="48"/>
      <c r="E288" s="48"/>
      <c r="F288" s="48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</row>
    <row r="289">
      <c r="A289" s="48"/>
      <c r="B289" s="48"/>
      <c r="C289" s="48"/>
      <c r="D289" s="48"/>
      <c r="E289" s="48"/>
      <c r="F289" s="48"/>
      <c r="G289" s="48"/>
      <c r="H289" s="48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</row>
    <row r="290">
      <c r="A290" s="48"/>
      <c r="B290" s="48"/>
      <c r="C290" s="48"/>
      <c r="D290" s="48"/>
      <c r="E290" s="48"/>
      <c r="F290" s="48"/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</row>
    <row r="291">
      <c r="A291" s="48"/>
      <c r="B291" s="48"/>
      <c r="C291" s="48"/>
      <c r="D291" s="48"/>
      <c r="E291" s="48"/>
      <c r="F291" s="48"/>
      <c r="G291" s="48"/>
      <c r="H291" s="48"/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/>
    </row>
    <row r="292">
      <c r="A292" s="48"/>
      <c r="B292" s="48"/>
      <c r="C292" s="48"/>
      <c r="D292" s="48"/>
      <c r="E292" s="48"/>
      <c r="F292" s="48"/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</row>
    <row r="293">
      <c r="A293" s="48"/>
      <c r="B293" s="48"/>
      <c r="C293" s="48"/>
      <c r="D293" s="48"/>
      <c r="E293" s="48"/>
      <c r="F293" s="48"/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</row>
    <row r="294">
      <c r="A294" s="48"/>
      <c r="B294" s="48"/>
      <c r="C294" s="48"/>
      <c r="D294" s="48"/>
      <c r="E294" s="48"/>
      <c r="F294" s="4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</row>
    <row r="295">
      <c r="A295" s="48"/>
      <c r="B295" s="48"/>
      <c r="C295" s="48"/>
      <c r="D295" s="48"/>
      <c r="E295" s="48"/>
      <c r="F295" s="48"/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</row>
    <row r="296">
      <c r="A296" s="48"/>
      <c r="B296" s="48"/>
      <c r="C296" s="48"/>
      <c r="D296" s="48"/>
      <c r="E296" s="48"/>
      <c r="F296" s="48"/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</row>
    <row r="297">
      <c r="A297" s="48"/>
      <c r="B297" s="48"/>
      <c r="C297" s="48"/>
      <c r="D297" s="48"/>
      <c r="E297" s="48"/>
      <c r="F297" s="48"/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</row>
    <row r="298">
      <c r="A298" s="48"/>
      <c r="B298" s="48"/>
      <c r="C298" s="48"/>
      <c r="D298" s="48"/>
      <c r="E298" s="48"/>
      <c r="F298" s="4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</row>
    <row r="299">
      <c r="A299" s="48"/>
      <c r="B299" s="48"/>
      <c r="C299" s="48"/>
      <c r="D299" s="48"/>
      <c r="E299" s="48"/>
      <c r="F299" s="48"/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</row>
    <row r="300">
      <c r="A300" s="48"/>
      <c r="B300" s="48"/>
      <c r="C300" s="48"/>
      <c r="D300" s="48"/>
      <c r="E300" s="48"/>
      <c r="F300" s="48"/>
      <c r="G300" s="48"/>
      <c r="H300" s="48"/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</row>
    <row r="301">
      <c r="A301" s="48"/>
      <c r="B301" s="48"/>
      <c r="C301" s="48"/>
      <c r="D301" s="48"/>
      <c r="E301" s="48"/>
      <c r="F301" s="48"/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  <c r="Z301" s="48"/>
    </row>
    <row r="302">
      <c r="A302" s="48"/>
      <c r="B302" s="48"/>
      <c r="C302" s="48"/>
      <c r="D302" s="48"/>
      <c r="E302" s="48"/>
      <c r="F302" s="48"/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</row>
    <row r="303">
      <c r="A303" s="48"/>
      <c r="B303" s="48"/>
      <c r="C303" s="48"/>
      <c r="D303" s="48"/>
      <c r="E303" s="48"/>
      <c r="F303" s="48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</row>
    <row r="304">
      <c r="A304" s="48"/>
      <c r="B304" s="48"/>
      <c r="C304" s="48"/>
      <c r="D304" s="48"/>
      <c r="E304" s="48"/>
      <c r="F304" s="48"/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</row>
    <row r="305">
      <c r="A305" s="48"/>
      <c r="B305" s="48"/>
      <c r="C305" s="48"/>
      <c r="D305" s="48"/>
      <c r="E305" s="48"/>
      <c r="F305" s="48"/>
      <c r="G305" s="48"/>
      <c r="H305" s="48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  <c r="Z305" s="48"/>
    </row>
    <row r="306">
      <c r="A306" s="48"/>
      <c r="B306" s="48"/>
      <c r="C306" s="48"/>
      <c r="D306" s="48"/>
      <c r="E306" s="48"/>
      <c r="F306" s="4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</row>
    <row r="307">
      <c r="A307" s="48"/>
      <c r="B307" s="48"/>
      <c r="C307" s="48"/>
      <c r="D307" s="48"/>
      <c r="E307" s="48"/>
      <c r="F307" s="48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</row>
    <row r="308">
      <c r="A308" s="48"/>
      <c r="B308" s="48"/>
      <c r="C308" s="48"/>
      <c r="D308" s="48"/>
      <c r="E308" s="48"/>
      <c r="F308" s="48"/>
      <c r="G308" s="48"/>
      <c r="H308" s="48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</row>
    <row r="309">
      <c r="A309" s="48"/>
      <c r="B309" s="48"/>
      <c r="C309" s="48"/>
      <c r="D309" s="48"/>
      <c r="E309" s="48"/>
      <c r="F309" s="48"/>
      <c r="G309" s="48"/>
      <c r="H309" s="48"/>
      <c r="I309" s="48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  <c r="Z309" s="48"/>
    </row>
    <row r="310">
      <c r="A310" s="48"/>
      <c r="B310" s="48"/>
      <c r="C310" s="48"/>
      <c r="D310" s="48"/>
      <c r="E310" s="48"/>
      <c r="F310" s="48"/>
      <c r="G310" s="48"/>
      <c r="H310" s="48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</row>
    <row r="311">
      <c r="A311" s="48"/>
      <c r="B311" s="48"/>
      <c r="C311" s="48"/>
      <c r="D311" s="48"/>
      <c r="E311" s="48"/>
      <c r="F311" s="48"/>
      <c r="G311" s="48"/>
      <c r="H311" s="48"/>
      <c r="I311" s="48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  <c r="Z311" s="48"/>
    </row>
    <row r="312">
      <c r="A312" s="48"/>
      <c r="B312" s="48"/>
      <c r="C312" s="48"/>
      <c r="D312" s="48"/>
      <c r="E312" s="48"/>
      <c r="F312" s="48"/>
      <c r="G312" s="48"/>
      <c r="H312" s="48"/>
      <c r="I312" s="48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</row>
    <row r="313">
      <c r="A313" s="48"/>
      <c r="B313" s="48"/>
      <c r="C313" s="48"/>
      <c r="D313" s="48"/>
      <c r="E313" s="48"/>
      <c r="F313" s="48"/>
      <c r="G313" s="48"/>
      <c r="H313" s="48"/>
      <c r="I313" s="48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  <c r="Z313" s="48"/>
    </row>
    <row r="314">
      <c r="A314" s="48"/>
      <c r="B314" s="48"/>
      <c r="C314" s="48"/>
      <c r="D314" s="48"/>
      <c r="E314" s="48"/>
      <c r="F314" s="48"/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</row>
    <row r="315">
      <c r="A315" s="48"/>
      <c r="B315" s="48"/>
      <c r="C315" s="48"/>
      <c r="D315" s="48"/>
      <c r="E315" s="48"/>
      <c r="F315" s="48"/>
      <c r="G315" s="48"/>
      <c r="H315" s="48"/>
      <c r="I315" s="48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  <c r="Z315" s="48"/>
    </row>
    <row r="316">
      <c r="A316" s="48"/>
      <c r="B316" s="48"/>
      <c r="C316" s="48"/>
      <c r="D316" s="48"/>
      <c r="E316" s="48"/>
      <c r="F316" s="48"/>
      <c r="G316" s="48"/>
      <c r="H316" s="48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</row>
    <row r="317">
      <c r="A317" s="48"/>
      <c r="B317" s="48"/>
      <c r="C317" s="48"/>
      <c r="D317" s="48"/>
      <c r="E317" s="48"/>
      <c r="F317" s="48"/>
      <c r="G317" s="48"/>
      <c r="H317" s="48"/>
      <c r="I317" s="48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  <c r="Z317" s="48"/>
    </row>
    <row r="318">
      <c r="A318" s="48"/>
      <c r="B318" s="48"/>
      <c r="C318" s="48"/>
      <c r="D318" s="48"/>
      <c r="E318" s="48"/>
      <c r="F318" s="48"/>
      <c r="G318" s="48"/>
      <c r="H318" s="48"/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</row>
    <row r="319">
      <c r="A319" s="48"/>
      <c r="B319" s="48"/>
      <c r="C319" s="48"/>
      <c r="D319" s="48"/>
      <c r="E319" s="48"/>
      <c r="F319" s="48"/>
      <c r="G319" s="48"/>
      <c r="H319" s="48"/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  <c r="Z319" s="48"/>
    </row>
    <row r="320">
      <c r="A320" s="48"/>
      <c r="B320" s="48"/>
      <c r="C320" s="48"/>
      <c r="D320" s="48"/>
      <c r="E320" s="48"/>
      <c r="F320" s="48"/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48"/>
    </row>
    <row r="321">
      <c r="A321" s="48"/>
      <c r="B321" s="48"/>
      <c r="C321" s="48"/>
      <c r="D321" s="48"/>
      <c r="E321" s="48"/>
      <c r="F321" s="48"/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</row>
    <row r="322">
      <c r="A322" s="48"/>
      <c r="B322" s="48"/>
      <c r="C322" s="48"/>
      <c r="D322" s="48"/>
      <c r="E322" s="48"/>
      <c r="F322" s="48"/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</row>
    <row r="323">
      <c r="A323" s="48"/>
      <c r="B323" s="48"/>
      <c r="C323" s="48"/>
      <c r="D323" s="48"/>
      <c r="E323" s="48"/>
      <c r="F323" s="48"/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  <c r="Z323" s="48"/>
    </row>
    <row r="324">
      <c r="A324" s="48"/>
      <c r="B324" s="48"/>
      <c r="C324" s="48"/>
      <c r="D324" s="48"/>
      <c r="E324" s="48"/>
      <c r="F324" s="48"/>
      <c r="G324" s="48"/>
      <c r="H324" s="48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</row>
    <row r="325">
      <c r="A325" s="48"/>
      <c r="B325" s="48"/>
      <c r="C325" s="48"/>
      <c r="D325" s="48"/>
      <c r="E325" s="48"/>
      <c r="F325" s="48"/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  <c r="Z325" s="48"/>
    </row>
    <row r="326">
      <c r="A326" s="48"/>
      <c r="B326" s="48"/>
      <c r="C326" s="48"/>
      <c r="D326" s="48"/>
      <c r="E326" s="48"/>
      <c r="F326" s="48"/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</row>
    <row r="327">
      <c r="A327" s="48"/>
      <c r="B327" s="48"/>
      <c r="C327" s="48"/>
      <c r="D327" s="48"/>
      <c r="E327" s="48"/>
      <c r="F327" s="48"/>
      <c r="G327" s="48"/>
      <c r="H327" s="48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</row>
    <row r="328">
      <c r="A328" s="48"/>
      <c r="B328" s="48"/>
      <c r="C328" s="48"/>
      <c r="D328" s="48"/>
      <c r="E328" s="48"/>
      <c r="F328" s="48"/>
      <c r="G328" s="48"/>
      <c r="H328" s="48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</row>
    <row r="329">
      <c r="A329" s="48"/>
      <c r="B329" s="48"/>
      <c r="C329" s="48"/>
      <c r="D329" s="48"/>
      <c r="E329" s="48"/>
      <c r="F329" s="48"/>
      <c r="G329" s="48"/>
      <c r="H329" s="48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  <c r="Z329" s="48"/>
    </row>
    <row r="330">
      <c r="A330" s="48"/>
      <c r="B330" s="48"/>
      <c r="C330" s="48"/>
      <c r="D330" s="48"/>
      <c r="E330" s="48"/>
      <c r="F330" s="48"/>
      <c r="G330" s="48"/>
      <c r="H330" s="48"/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  <c r="Z330" s="48"/>
    </row>
    <row r="331">
      <c r="A331" s="48"/>
      <c r="B331" s="48"/>
      <c r="C331" s="48"/>
      <c r="D331" s="48"/>
      <c r="E331" s="48"/>
      <c r="F331" s="48"/>
      <c r="G331" s="48"/>
      <c r="H331" s="48"/>
      <c r="I331" s="48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  <c r="Z331" s="48"/>
    </row>
    <row r="332">
      <c r="A332" s="48"/>
      <c r="B332" s="48"/>
      <c r="C332" s="48"/>
      <c r="D332" s="48"/>
      <c r="E332" s="48"/>
      <c r="F332" s="48"/>
      <c r="G332" s="48"/>
      <c r="H332" s="48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</row>
    <row r="333">
      <c r="A333" s="48"/>
      <c r="B333" s="48"/>
      <c r="C333" s="48"/>
      <c r="D333" s="48"/>
      <c r="E333" s="48"/>
      <c r="F333" s="48"/>
      <c r="G333" s="48"/>
      <c r="H333" s="48"/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  <c r="Z333" s="48"/>
    </row>
    <row r="334">
      <c r="A334" s="48"/>
      <c r="B334" s="48"/>
      <c r="C334" s="48"/>
      <c r="D334" s="48"/>
      <c r="E334" s="48"/>
      <c r="F334" s="48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</row>
    <row r="335">
      <c r="A335" s="48"/>
      <c r="B335" s="48"/>
      <c r="C335" s="48"/>
      <c r="D335" s="48"/>
      <c r="E335" s="48"/>
      <c r="F335" s="48"/>
      <c r="G335" s="48"/>
      <c r="H335" s="48"/>
      <c r="I335" s="48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  <c r="Z335" s="48"/>
    </row>
    <row r="336">
      <c r="A336" s="48"/>
      <c r="B336" s="48"/>
      <c r="C336" s="48"/>
      <c r="D336" s="48"/>
      <c r="E336" s="48"/>
      <c r="F336" s="48"/>
      <c r="G336" s="48"/>
      <c r="H336" s="48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  <c r="Z336" s="48"/>
    </row>
    <row r="337">
      <c r="A337" s="48"/>
      <c r="B337" s="48"/>
      <c r="C337" s="48"/>
      <c r="D337" s="48"/>
      <c r="E337" s="48"/>
      <c r="F337" s="4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  <c r="Z337" s="48"/>
    </row>
    <row r="338">
      <c r="A338" s="48"/>
      <c r="B338" s="48"/>
      <c r="C338" s="48"/>
      <c r="D338" s="48"/>
      <c r="E338" s="48"/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  <c r="Z338" s="48"/>
    </row>
    <row r="339">
      <c r="A339" s="48"/>
      <c r="B339" s="48"/>
      <c r="C339" s="48"/>
      <c r="D339" s="48"/>
      <c r="E339" s="48"/>
      <c r="F339" s="4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</row>
    <row r="340">
      <c r="A340" s="48"/>
      <c r="B340" s="48"/>
      <c r="C340" s="48"/>
      <c r="D340" s="48"/>
      <c r="E340" s="48"/>
      <c r="F340" s="4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</row>
    <row r="341">
      <c r="A341" s="48"/>
      <c r="B341" s="48"/>
      <c r="C341" s="48"/>
      <c r="D341" s="48"/>
      <c r="E341" s="48"/>
      <c r="F341" s="4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  <c r="Z341" s="48"/>
    </row>
    <row r="342">
      <c r="A342" s="48"/>
      <c r="B342" s="48"/>
      <c r="C342" s="48"/>
      <c r="D342" s="48"/>
      <c r="E342" s="48"/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  <c r="Z342" s="48"/>
    </row>
    <row r="343">
      <c r="A343" s="48"/>
      <c r="B343" s="48"/>
      <c r="C343" s="48"/>
      <c r="D343" s="48"/>
      <c r="E343" s="48"/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</row>
    <row r="344">
      <c r="A344" s="48"/>
      <c r="B344" s="48"/>
      <c r="C344" s="48"/>
      <c r="D344" s="48"/>
      <c r="E344" s="48"/>
      <c r="F344" s="4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  <c r="Z344" s="48"/>
    </row>
    <row r="345">
      <c r="A345" s="48"/>
      <c r="B345" s="48"/>
      <c r="C345" s="48"/>
      <c r="D345" s="48"/>
      <c r="E345" s="48"/>
      <c r="F345" s="4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  <c r="Z345" s="48"/>
    </row>
    <row r="346">
      <c r="A346" s="48"/>
      <c r="B346" s="48"/>
      <c r="C346" s="48"/>
      <c r="D346" s="48"/>
      <c r="E346" s="48"/>
      <c r="F346" s="4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  <c r="Z346" s="48"/>
    </row>
    <row r="347">
      <c r="A347" s="48"/>
      <c r="B347" s="48"/>
      <c r="C347" s="48"/>
      <c r="D347" s="48"/>
      <c r="E347" s="48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</row>
    <row r="348">
      <c r="A348" s="48"/>
      <c r="B348" s="48"/>
      <c r="C348" s="48"/>
      <c r="D348" s="48"/>
      <c r="E348" s="48"/>
      <c r="F348" s="4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</row>
    <row r="349">
      <c r="A349" s="48"/>
      <c r="B349" s="48"/>
      <c r="C349" s="48"/>
      <c r="D349" s="48"/>
      <c r="E349" s="48"/>
      <c r="F349" s="4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</row>
    <row r="350">
      <c r="A350" s="48"/>
      <c r="B350" s="48"/>
      <c r="C350" s="48"/>
      <c r="D350" s="48"/>
      <c r="E350" s="48"/>
      <c r="F350" s="4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</row>
    <row r="351">
      <c r="A351" s="48"/>
      <c r="B351" s="48"/>
      <c r="C351" s="48"/>
      <c r="D351" s="48"/>
      <c r="E351" s="48"/>
      <c r="F351" s="48"/>
      <c r="G351" s="48"/>
      <c r="H351" s="48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</row>
    <row r="352">
      <c r="A352" s="48"/>
      <c r="B352" s="48"/>
      <c r="C352" s="48"/>
      <c r="D352" s="48"/>
      <c r="E352" s="48"/>
      <c r="F352" s="48"/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</row>
    <row r="353">
      <c r="A353" s="48"/>
      <c r="B353" s="48"/>
      <c r="C353" s="48"/>
      <c r="D353" s="48"/>
      <c r="E353" s="48"/>
      <c r="F353" s="48"/>
      <c r="G353" s="48"/>
      <c r="H353" s="48"/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</row>
    <row r="354">
      <c r="A354" s="48"/>
      <c r="B354" s="48"/>
      <c r="C354" s="48"/>
      <c r="D354" s="48"/>
      <c r="E354" s="48"/>
      <c r="F354" s="4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</row>
    <row r="355">
      <c r="A355" s="48"/>
      <c r="B355" s="48"/>
      <c r="C355" s="48"/>
      <c r="D355" s="48"/>
      <c r="E355" s="48"/>
      <c r="F355" s="4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  <c r="Z355" s="48"/>
    </row>
    <row r="356">
      <c r="A356" s="48"/>
      <c r="B356" s="48"/>
      <c r="C356" s="48"/>
      <c r="D356" s="48"/>
      <c r="E356" s="48"/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</row>
    <row r="357">
      <c r="A357" s="48"/>
      <c r="B357" s="48"/>
      <c r="C357" s="48"/>
      <c r="D357" s="48"/>
      <c r="E357" s="48"/>
      <c r="F357" s="4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  <c r="Z357" s="48"/>
    </row>
    <row r="358">
      <c r="A358" s="48"/>
      <c r="B358" s="48"/>
      <c r="C358" s="48"/>
      <c r="D358" s="48"/>
      <c r="E358" s="48"/>
      <c r="F358" s="4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</row>
    <row r="359">
      <c r="A359" s="48"/>
      <c r="B359" s="48"/>
      <c r="C359" s="48"/>
      <c r="D359" s="48"/>
      <c r="E359" s="48"/>
      <c r="F359" s="4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</row>
    <row r="360">
      <c r="A360" s="48"/>
      <c r="B360" s="48"/>
      <c r="C360" s="48"/>
      <c r="D360" s="48"/>
      <c r="E360" s="48"/>
      <c r="F360" s="4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</row>
    <row r="361">
      <c r="A361" s="48"/>
      <c r="B361" s="48"/>
      <c r="C361" s="48"/>
      <c r="D361" s="48"/>
      <c r="E361" s="48"/>
      <c r="F361" s="4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</row>
    <row r="362">
      <c r="A362" s="48"/>
      <c r="B362" s="48"/>
      <c r="C362" s="48"/>
      <c r="D362" s="48"/>
      <c r="E362" s="48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</row>
    <row r="363">
      <c r="A363" s="48"/>
      <c r="B363" s="48"/>
      <c r="C363" s="48"/>
      <c r="D363" s="48"/>
      <c r="E363" s="48"/>
      <c r="F363" s="4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</row>
    <row r="364">
      <c r="A364" s="48"/>
      <c r="B364" s="48"/>
      <c r="C364" s="48"/>
      <c r="D364" s="48"/>
      <c r="E364" s="48"/>
      <c r="F364" s="4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</row>
    <row r="365">
      <c r="A365" s="48"/>
      <c r="B365" s="48"/>
      <c r="C365" s="48"/>
      <c r="D365" s="48"/>
      <c r="E365" s="48"/>
      <c r="F365" s="4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</row>
    <row r="366">
      <c r="A366" s="48"/>
      <c r="B366" s="48"/>
      <c r="C366" s="48"/>
      <c r="D366" s="48"/>
      <c r="E366" s="48"/>
      <c r="F366" s="4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</row>
    <row r="367">
      <c r="A367" s="48"/>
      <c r="B367" s="48"/>
      <c r="C367" s="48"/>
      <c r="D367" s="48"/>
      <c r="E367" s="48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</row>
    <row r="368">
      <c r="A368" s="48"/>
      <c r="B368" s="48"/>
      <c r="C368" s="48"/>
      <c r="D368" s="48"/>
      <c r="E368" s="48"/>
      <c r="F368" s="48"/>
      <c r="G368" s="48"/>
      <c r="H368" s="48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</row>
    <row r="369">
      <c r="A369" s="48"/>
      <c r="B369" s="48"/>
      <c r="C369" s="48"/>
      <c r="D369" s="48"/>
      <c r="E369" s="48"/>
      <c r="F369" s="48"/>
      <c r="G369" s="48"/>
      <c r="H369" s="48"/>
      <c r="I369" s="48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</row>
    <row r="370">
      <c r="A370" s="48"/>
      <c r="B370" s="48"/>
      <c r="C370" s="48"/>
      <c r="D370" s="48"/>
      <c r="E370" s="48"/>
      <c r="F370" s="48"/>
      <c r="G370" s="48"/>
      <c r="H370" s="48"/>
      <c r="I370" s="48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</row>
    <row r="371">
      <c r="A371" s="48"/>
      <c r="B371" s="48"/>
      <c r="C371" s="48"/>
      <c r="D371" s="48"/>
      <c r="E371" s="48"/>
      <c r="F371" s="48"/>
      <c r="G371" s="48"/>
      <c r="H371" s="48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</row>
    <row r="372">
      <c r="A372" s="48"/>
      <c r="B372" s="48"/>
      <c r="C372" s="48"/>
      <c r="D372" s="48"/>
      <c r="E372" s="48"/>
      <c r="F372" s="4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</row>
    <row r="373">
      <c r="A373" s="48"/>
      <c r="B373" s="48"/>
      <c r="C373" s="48"/>
      <c r="D373" s="48"/>
      <c r="E373" s="48"/>
      <c r="F373" s="48"/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</row>
    <row r="374">
      <c r="A374" s="48"/>
      <c r="B374" s="48"/>
      <c r="C374" s="48"/>
      <c r="D374" s="48"/>
      <c r="E374" s="48"/>
      <c r="F374" s="48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</row>
    <row r="375">
      <c r="A375" s="48"/>
      <c r="B375" s="48"/>
      <c r="C375" s="48"/>
      <c r="D375" s="48"/>
      <c r="E375" s="48"/>
      <c r="F375" s="48"/>
      <c r="G375" s="48"/>
      <c r="H375" s="48"/>
      <c r="I375" s="48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</row>
    <row r="376">
      <c r="A376" s="48"/>
      <c r="B376" s="48"/>
      <c r="C376" s="48"/>
      <c r="D376" s="48"/>
      <c r="E376" s="48"/>
      <c r="F376" s="48"/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</row>
    <row r="377">
      <c r="A377" s="48"/>
      <c r="B377" s="48"/>
      <c r="C377" s="48"/>
      <c r="D377" s="48"/>
      <c r="E377" s="48"/>
      <c r="F377" s="4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</row>
    <row r="378">
      <c r="A378" s="48"/>
      <c r="B378" s="48"/>
      <c r="C378" s="48"/>
      <c r="D378" s="48"/>
      <c r="E378" s="48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</row>
    <row r="379">
      <c r="A379" s="48"/>
      <c r="B379" s="48"/>
      <c r="C379" s="48"/>
      <c r="D379" s="48"/>
      <c r="E379" s="48"/>
      <c r="F379" s="4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</row>
    <row r="380">
      <c r="A380" s="48"/>
      <c r="B380" s="48"/>
      <c r="C380" s="48"/>
      <c r="D380" s="48"/>
      <c r="E380" s="48"/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</row>
    <row r="381">
      <c r="A381" s="48"/>
      <c r="B381" s="48"/>
      <c r="C381" s="48"/>
      <c r="D381" s="48"/>
      <c r="E381" s="48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</row>
    <row r="382">
      <c r="A382" s="48"/>
      <c r="B382" s="48"/>
      <c r="C382" s="48"/>
      <c r="D382" s="48"/>
      <c r="E382" s="48"/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</row>
    <row r="383">
      <c r="A383" s="48"/>
      <c r="B383" s="48"/>
      <c r="C383" s="48"/>
      <c r="D383" s="48"/>
      <c r="E383" s="48"/>
      <c r="F383" s="4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</row>
    <row r="384">
      <c r="A384" s="48"/>
      <c r="B384" s="48"/>
      <c r="C384" s="48"/>
      <c r="D384" s="48"/>
      <c r="E384" s="48"/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</row>
    <row r="385">
      <c r="A385" s="48"/>
      <c r="B385" s="48"/>
      <c r="C385" s="48"/>
      <c r="D385" s="48"/>
      <c r="E385" s="48"/>
      <c r="F385" s="4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</row>
    <row r="386">
      <c r="A386" s="48"/>
      <c r="B386" s="48"/>
      <c r="C386" s="48"/>
      <c r="D386" s="48"/>
      <c r="E386" s="48"/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</row>
    <row r="387">
      <c r="A387" s="48"/>
      <c r="B387" s="48"/>
      <c r="C387" s="48"/>
      <c r="D387" s="48"/>
      <c r="E387" s="48"/>
      <c r="F387" s="4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</row>
    <row r="388">
      <c r="A388" s="48"/>
      <c r="B388" s="48"/>
      <c r="C388" s="48"/>
      <c r="D388" s="48"/>
      <c r="E388" s="48"/>
      <c r="F388" s="4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  <c r="Z388" s="48"/>
    </row>
    <row r="389">
      <c r="A389" s="48"/>
      <c r="B389" s="48"/>
      <c r="C389" s="48"/>
      <c r="D389" s="48"/>
      <c r="E389" s="48"/>
      <c r="F389" s="4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</row>
    <row r="390">
      <c r="A390" s="48"/>
      <c r="B390" s="48"/>
      <c r="C390" s="48"/>
      <c r="D390" s="48"/>
      <c r="E390" s="48"/>
      <c r="F390" s="4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</row>
    <row r="391">
      <c r="A391" s="48"/>
      <c r="B391" s="48"/>
      <c r="C391" s="48"/>
      <c r="D391" s="48"/>
      <c r="E391" s="48"/>
      <c r="F391" s="48"/>
      <c r="G391" s="48"/>
      <c r="H391" s="48"/>
      <c r="I391" s="48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  <c r="Z391" s="48"/>
    </row>
    <row r="392">
      <c r="A392" s="48"/>
      <c r="B392" s="48"/>
      <c r="C392" s="48"/>
      <c r="D392" s="48"/>
      <c r="E392" s="48"/>
      <c r="F392" s="48"/>
      <c r="G392" s="48"/>
      <c r="H392" s="48"/>
      <c r="I392" s="48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  <c r="Z392" s="48"/>
    </row>
    <row r="393">
      <c r="A393" s="48"/>
      <c r="B393" s="48"/>
      <c r="C393" s="48"/>
      <c r="D393" s="48"/>
      <c r="E393" s="48"/>
      <c r="F393" s="48"/>
      <c r="G393" s="48"/>
      <c r="H393" s="48"/>
      <c r="I393" s="48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  <c r="Z393" s="48"/>
    </row>
    <row r="394">
      <c r="A394" s="48"/>
      <c r="B394" s="48"/>
      <c r="C394" s="48"/>
      <c r="D394" s="48"/>
      <c r="E394" s="48"/>
      <c r="F394" s="48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</row>
    <row r="395">
      <c r="A395" s="48"/>
      <c r="B395" s="48"/>
      <c r="C395" s="48"/>
      <c r="D395" s="48"/>
      <c r="E395" s="48"/>
      <c r="F395" s="4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</row>
    <row r="396">
      <c r="A396" s="48"/>
      <c r="B396" s="48"/>
      <c r="C396" s="48"/>
      <c r="D396" s="48"/>
      <c r="E396" s="48"/>
      <c r="F396" s="4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  <c r="Z396" s="48"/>
    </row>
    <row r="397">
      <c r="A397" s="48"/>
      <c r="B397" s="48"/>
      <c r="C397" s="48"/>
      <c r="D397" s="48"/>
      <c r="E397" s="48"/>
      <c r="F397" s="48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</row>
    <row r="398">
      <c r="A398" s="48"/>
      <c r="B398" s="48"/>
      <c r="C398" s="48"/>
      <c r="D398" s="48"/>
      <c r="E398" s="48"/>
      <c r="F398" s="4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  <c r="Z398" s="48"/>
    </row>
    <row r="399">
      <c r="A399" s="48"/>
      <c r="B399" s="48"/>
      <c r="C399" s="48"/>
      <c r="D399" s="48"/>
      <c r="E399" s="48"/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  <c r="Z399" s="48"/>
    </row>
    <row r="400">
      <c r="A400" s="48"/>
      <c r="B400" s="48"/>
      <c r="C400" s="48"/>
      <c r="D400" s="48"/>
      <c r="E400" s="48"/>
      <c r="F400" s="4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  <c r="Z400" s="48"/>
    </row>
    <row r="401">
      <c r="A401" s="48"/>
      <c r="B401" s="48"/>
      <c r="C401" s="48"/>
      <c r="D401" s="48"/>
      <c r="E401" s="48"/>
      <c r="F401" s="4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  <c r="Z401" s="48"/>
    </row>
    <row r="402">
      <c r="A402" s="48"/>
      <c r="B402" s="48"/>
      <c r="C402" s="48"/>
      <c r="D402" s="48"/>
      <c r="E402" s="48"/>
      <c r="F402" s="4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  <c r="Z402" s="48"/>
    </row>
    <row r="403">
      <c r="A403" s="48"/>
      <c r="B403" s="48"/>
      <c r="C403" s="48"/>
      <c r="D403" s="48"/>
      <c r="E403" s="48"/>
      <c r="F403" s="4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</row>
    <row r="404">
      <c r="A404" s="48"/>
      <c r="B404" s="48"/>
      <c r="C404" s="48"/>
      <c r="D404" s="48"/>
      <c r="E404" s="48"/>
      <c r="F404" s="48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  <c r="Z404" s="48"/>
    </row>
    <row r="405">
      <c r="A405" s="48"/>
      <c r="B405" s="48"/>
      <c r="C405" s="48"/>
      <c r="D405" s="48"/>
      <c r="E405" s="48"/>
      <c r="F405" s="4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</row>
    <row r="406">
      <c r="A406" s="48"/>
      <c r="B406" s="48"/>
      <c r="C406" s="48"/>
      <c r="D406" s="48"/>
      <c r="E406" s="48"/>
      <c r="F406" s="48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  <c r="Z406" s="48"/>
    </row>
    <row r="407">
      <c r="A407" s="48"/>
      <c r="B407" s="48"/>
      <c r="C407" s="48"/>
      <c r="D407" s="48"/>
      <c r="E407" s="48"/>
      <c r="F407" s="4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</row>
    <row r="408">
      <c r="A408" s="48"/>
      <c r="B408" s="48"/>
      <c r="C408" s="48"/>
      <c r="D408" s="48"/>
      <c r="E408" s="48"/>
      <c r="F408" s="48"/>
      <c r="G408" s="48"/>
      <c r="H408" s="48"/>
      <c r="I408" s="48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  <c r="Z408" s="48"/>
    </row>
    <row r="409">
      <c r="A409" s="48"/>
      <c r="B409" s="48"/>
      <c r="C409" s="48"/>
      <c r="D409" s="48"/>
      <c r="E409" s="48"/>
      <c r="F409" s="48"/>
      <c r="G409" s="48"/>
      <c r="H409" s="48"/>
      <c r="I409" s="48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  <c r="Z409" s="48"/>
    </row>
    <row r="410">
      <c r="A410" s="48"/>
      <c r="B410" s="48"/>
      <c r="C410" s="48"/>
      <c r="D410" s="48"/>
      <c r="E410" s="48"/>
      <c r="F410" s="48"/>
      <c r="G410" s="48"/>
      <c r="H410" s="48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  <c r="Z410" s="48"/>
    </row>
    <row r="411">
      <c r="A411" s="48"/>
      <c r="B411" s="48"/>
      <c r="C411" s="48"/>
      <c r="D411" s="48"/>
      <c r="E411" s="48"/>
      <c r="F411" s="48"/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  <c r="Z411" s="48"/>
    </row>
    <row r="412">
      <c r="A412" s="48"/>
      <c r="B412" s="48"/>
      <c r="C412" s="48"/>
      <c r="D412" s="48"/>
      <c r="E412" s="48"/>
      <c r="F412" s="48"/>
      <c r="G412" s="48"/>
      <c r="H412" s="48"/>
      <c r="I412" s="48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  <c r="Z412" s="48"/>
    </row>
    <row r="413">
      <c r="A413" s="48"/>
      <c r="B413" s="48"/>
      <c r="C413" s="48"/>
      <c r="D413" s="48"/>
      <c r="E413" s="48"/>
      <c r="F413" s="48"/>
      <c r="G413" s="48"/>
      <c r="H413" s="48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  <c r="Z413" s="48"/>
    </row>
    <row r="414">
      <c r="A414" s="48"/>
      <c r="B414" s="48"/>
      <c r="C414" s="48"/>
      <c r="D414" s="48"/>
      <c r="E414" s="48"/>
      <c r="F414" s="48"/>
      <c r="G414" s="48"/>
      <c r="H414" s="48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  <c r="Z414" s="48"/>
    </row>
    <row r="415">
      <c r="A415" s="48"/>
      <c r="B415" s="48"/>
      <c r="C415" s="48"/>
      <c r="D415" s="48"/>
      <c r="E415" s="48"/>
      <c r="F415" s="48"/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  <c r="Z415" s="48"/>
    </row>
    <row r="416">
      <c r="A416" s="48"/>
      <c r="B416" s="48"/>
      <c r="C416" s="48"/>
      <c r="D416" s="48"/>
      <c r="E416" s="48"/>
      <c r="F416" s="48"/>
      <c r="G416" s="48"/>
      <c r="H416" s="48"/>
      <c r="I416" s="48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  <c r="Z416" s="48"/>
    </row>
    <row r="417">
      <c r="A417" s="48"/>
      <c r="B417" s="48"/>
      <c r="C417" s="48"/>
      <c r="D417" s="48"/>
      <c r="E417" s="48"/>
      <c r="F417" s="48"/>
      <c r="G417" s="48"/>
      <c r="H417" s="48"/>
      <c r="I417" s="48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  <c r="Z417" s="48"/>
    </row>
    <row r="418">
      <c r="A418" s="48"/>
      <c r="B418" s="48"/>
      <c r="C418" s="48"/>
      <c r="D418" s="48"/>
      <c r="E418" s="48"/>
      <c r="F418" s="48"/>
      <c r="G418" s="48"/>
      <c r="H418" s="48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</row>
    <row r="419">
      <c r="A419" s="48"/>
      <c r="B419" s="48"/>
      <c r="C419" s="48"/>
      <c r="D419" s="48"/>
      <c r="E419" s="48"/>
      <c r="F419" s="48"/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</row>
    <row r="420">
      <c r="A420" s="48"/>
      <c r="B420" s="48"/>
      <c r="C420" s="48"/>
      <c r="D420" s="48"/>
      <c r="E420" s="48"/>
      <c r="F420" s="48"/>
      <c r="G420" s="48"/>
      <c r="H420" s="48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  <c r="Z420" s="48"/>
    </row>
    <row r="421">
      <c r="A421" s="48"/>
      <c r="B421" s="48"/>
      <c r="C421" s="48"/>
      <c r="D421" s="48"/>
      <c r="E421" s="48"/>
      <c r="F421" s="48"/>
      <c r="G421" s="48"/>
      <c r="H421" s="48"/>
      <c r="I421" s="48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  <c r="Z421" s="48"/>
    </row>
    <row r="422">
      <c r="A422" s="48"/>
      <c r="B422" s="48"/>
      <c r="C422" s="48"/>
      <c r="D422" s="48"/>
      <c r="E422" s="48"/>
      <c r="F422" s="48"/>
      <c r="G422" s="48"/>
      <c r="H422" s="48"/>
      <c r="I422" s="48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  <c r="Z422" s="48"/>
    </row>
    <row r="423">
      <c r="A423" s="48"/>
      <c r="B423" s="48"/>
      <c r="C423" s="48"/>
      <c r="D423" s="48"/>
      <c r="E423" s="48"/>
      <c r="F423" s="48"/>
      <c r="G423" s="48"/>
      <c r="H423" s="48"/>
      <c r="I423" s="48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  <c r="Z423" s="48"/>
    </row>
    <row r="424">
      <c r="A424" s="48"/>
      <c r="B424" s="48"/>
      <c r="C424" s="48"/>
      <c r="D424" s="48"/>
      <c r="E424" s="48"/>
      <c r="F424" s="48"/>
      <c r="G424" s="48"/>
      <c r="H424" s="48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  <c r="Z424" s="48"/>
    </row>
    <row r="425">
      <c r="A425" s="48"/>
      <c r="B425" s="48"/>
      <c r="C425" s="48"/>
      <c r="D425" s="48"/>
      <c r="E425" s="48"/>
      <c r="F425" s="48"/>
      <c r="G425" s="48"/>
      <c r="H425" s="48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</row>
    <row r="426">
      <c r="A426" s="48"/>
      <c r="B426" s="48"/>
      <c r="C426" s="48"/>
      <c r="D426" s="48"/>
      <c r="E426" s="48"/>
      <c r="F426" s="48"/>
      <c r="G426" s="48"/>
      <c r="H426" s="48"/>
      <c r="I426" s="48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  <c r="Z426" s="48"/>
    </row>
    <row r="427">
      <c r="A427" s="48"/>
      <c r="B427" s="48"/>
      <c r="C427" s="48"/>
      <c r="D427" s="48"/>
      <c r="E427" s="48"/>
      <c r="F427" s="48"/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  <c r="Z427" s="48"/>
    </row>
    <row r="428">
      <c r="A428" s="48"/>
      <c r="B428" s="48"/>
      <c r="C428" s="48"/>
      <c r="D428" s="48"/>
      <c r="E428" s="48"/>
      <c r="F428" s="48"/>
      <c r="G428" s="48"/>
      <c r="H428" s="48"/>
      <c r="I428" s="48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  <c r="Z428" s="48"/>
    </row>
    <row r="429">
      <c r="A429" s="48"/>
      <c r="B429" s="48"/>
      <c r="C429" s="48"/>
      <c r="D429" s="48"/>
      <c r="E429" s="48"/>
      <c r="F429" s="48"/>
      <c r="G429" s="48"/>
      <c r="H429" s="48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</row>
    <row r="430">
      <c r="A430" s="48"/>
      <c r="B430" s="48"/>
      <c r="C430" s="48"/>
      <c r="D430" s="48"/>
      <c r="E430" s="48"/>
      <c r="F430" s="48"/>
      <c r="G430" s="48"/>
      <c r="H430" s="48"/>
      <c r="I430" s="48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  <c r="Z430" s="48"/>
    </row>
    <row r="431">
      <c r="A431" s="48"/>
      <c r="B431" s="48"/>
      <c r="C431" s="48"/>
      <c r="D431" s="48"/>
      <c r="E431" s="48"/>
      <c r="F431" s="48"/>
      <c r="G431" s="48"/>
      <c r="H431" s="48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</row>
    <row r="432">
      <c r="A432" s="48"/>
      <c r="B432" s="48"/>
      <c r="C432" s="48"/>
      <c r="D432" s="48"/>
      <c r="E432" s="48"/>
      <c r="F432" s="48"/>
      <c r="G432" s="48"/>
      <c r="H432" s="48"/>
      <c r="I432" s="48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  <c r="Z432" s="48"/>
    </row>
    <row r="433">
      <c r="A433" s="48"/>
      <c r="B433" s="48"/>
      <c r="C433" s="48"/>
      <c r="D433" s="48"/>
      <c r="E433" s="48"/>
      <c r="F433" s="48"/>
      <c r="G433" s="48"/>
      <c r="H433" s="48"/>
      <c r="I433" s="48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  <c r="Z433" s="48"/>
    </row>
    <row r="434">
      <c r="A434" s="48"/>
      <c r="B434" s="48"/>
      <c r="C434" s="48"/>
      <c r="D434" s="48"/>
      <c r="E434" s="48"/>
      <c r="F434" s="48"/>
      <c r="G434" s="48"/>
      <c r="H434" s="48"/>
      <c r="I434" s="48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  <c r="Z434" s="48"/>
    </row>
    <row r="435">
      <c r="A435" s="48"/>
      <c r="B435" s="48"/>
      <c r="C435" s="48"/>
      <c r="D435" s="48"/>
      <c r="E435" s="48"/>
      <c r="F435" s="48"/>
      <c r="G435" s="48"/>
      <c r="H435" s="48"/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  <c r="Z435" s="48"/>
    </row>
    <row r="436">
      <c r="A436" s="48"/>
      <c r="B436" s="48"/>
      <c r="C436" s="48"/>
      <c r="D436" s="48"/>
      <c r="E436" s="48"/>
      <c r="F436" s="48"/>
      <c r="G436" s="48"/>
      <c r="H436" s="48"/>
      <c r="I436" s="48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  <c r="Z436" s="48"/>
    </row>
    <row r="437">
      <c r="A437" s="48"/>
      <c r="B437" s="48"/>
      <c r="C437" s="48"/>
      <c r="D437" s="48"/>
      <c r="E437" s="48"/>
      <c r="F437" s="48"/>
      <c r="G437" s="48"/>
      <c r="H437" s="48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  <c r="Z437" s="48"/>
    </row>
    <row r="438">
      <c r="A438" s="48"/>
      <c r="B438" s="48"/>
      <c r="C438" s="48"/>
      <c r="D438" s="48"/>
      <c r="E438" s="48"/>
      <c r="F438" s="48"/>
      <c r="G438" s="48"/>
      <c r="H438" s="48"/>
      <c r="I438" s="48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  <c r="Z438" s="48"/>
    </row>
    <row r="439">
      <c r="A439" s="48"/>
      <c r="B439" s="48"/>
      <c r="C439" s="48"/>
      <c r="D439" s="48"/>
      <c r="E439" s="48"/>
      <c r="F439" s="48"/>
      <c r="G439" s="48"/>
      <c r="H439" s="48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</row>
    <row r="440">
      <c r="A440" s="48"/>
      <c r="B440" s="48"/>
      <c r="C440" s="48"/>
      <c r="D440" s="48"/>
      <c r="E440" s="48"/>
      <c r="F440" s="48"/>
      <c r="G440" s="48"/>
      <c r="H440" s="48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</row>
    <row r="441">
      <c r="A441" s="48"/>
      <c r="B441" s="48"/>
      <c r="C441" s="48"/>
      <c r="D441" s="48"/>
      <c r="E441" s="48"/>
      <c r="F441" s="48"/>
      <c r="G441" s="48"/>
      <c r="H441" s="48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  <c r="Z441" s="48"/>
    </row>
    <row r="442">
      <c r="A442" s="48"/>
      <c r="B442" s="48"/>
      <c r="C442" s="48"/>
      <c r="D442" s="48"/>
      <c r="E442" s="48"/>
      <c r="F442" s="48"/>
      <c r="G442" s="48"/>
      <c r="H442" s="48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  <c r="Z442" s="48"/>
    </row>
    <row r="443">
      <c r="A443" s="48"/>
      <c r="B443" s="48"/>
      <c r="C443" s="48"/>
      <c r="D443" s="48"/>
      <c r="E443" s="48"/>
      <c r="F443" s="48"/>
      <c r="G443" s="48"/>
      <c r="H443" s="48"/>
      <c r="I443" s="48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  <c r="Z443" s="48"/>
    </row>
    <row r="444">
      <c r="A444" s="48"/>
      <c r="B444" s="48"/>
      <c r="C444" s="48"/>
      <c r="D444" s="48"/>
      <c r="E444" s="48"/>
      <c r="F444" s="48"/>
      <c r="G444" s="48"/>
      <c r="H444" s="48"/>
      <c r="I444" s="48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  <c r="Z444" s="48"/>
    </row>
    <row r="445">
      <c r="A445" s="48"/>
      <c r="B445" s="48"/>
      <c r="C445" s="48"/>
      <c r="D445" s="48"/>
      <c r="E445" s="48"/>
      <c r="F445" s="48"/>
      <c r="G445" s="48"/>
      <c r="H445" s="48"/>
      <c r="I445" s="48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  <c r="Z445" s="48"/>
    </row>
    <row r="446">
      <c r="A446" s="48"/>
      <c r="B446" s="48"/>
      <c r="C446" s="48"/>
      <c r="D446" s="48"/>
      <c r="E446" s="48"/>
      <c r="F446" s="48"/>
      <c r="G446" s="48"/>
      <c r="H446" s="48"/>
      <c r="I446" s="48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  <c r="Z446" s="48"/>
    </row>
    <row r="447">
      <c r="A447" s="48"/>
      <c r="B447" s="48"/>
      <c r="C447" s="48"/>
      <c r="D447" s="48"/>
      <c r="E447" s="48"/>
      <c r="F447" s="48"/>
      <c r="G447" s="48"/>
      <c r="H447" s="48"/>
      <c r="I447" s="48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  <c r="Z447" s="48"/>
    </row>
    <row r="448">
      <c r="A448" s="48"/>
      <c r="B448" s="48"/>
      <c r="C448" s="48"/>
      <c r="D448" s="48"/>
      <c r="E448" s="48"/>
      <c r="F448" s="48"/>
      <c r="G448" s="48"/>
      <c r="H448" s="48"/>
      <c r="I448" s="48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  <c r="Z448" s="48"/>
    </row>
    <row r="449">
      <c r="A449" s="48"/>
      <c r="B449" s="48"/>
      <c r="C449" s="48"/>
      <c r="D449" s="48"/>
      <c r="E449" s="48"/>
      <c r="F449" s="48"/>
      <c r="G449" s="48"/>
      <c r="H449" s="48"/>
      <c r="I449" s="48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  <c r="Z449" s="48"/>
    </row>
    <row r="450">
      <c r="A450" s="48"/>
      <c r="B450" s="48"/>
      <c r="C450" s="48"/>
      <c r="D450" s="48"/>
      <c r="E450" s="48"/>
      <c r="F450" s="48"/>
      <c r="G450" s="48"/>
      <c r="H450" s="48"/>
      <c r="I450" s="48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  <c r="Z450" s="48"/>
    </row>
    <row r="451">
      <c r="A451" s="48"/>
      <c r="B451" s="48"/>
      <c r="C451" s="48"/>
      <c r="D451" s="48"/>
      <c r="E451" s="48"/>
      <c r="F451" s="48"/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  <c r="Z451" s="48"/>
    </row>
    <row r="452">
      <c r="A452" s="48"/>
      <c r="B452" s="48"/>
      <c r="C452" s="48"/>
      <c r="D452" s="48"/>
      <c r="E452" s="48"/>
      <c r="F452" s="48"/>
      <c r="G452" s="48"/>
      <c r="H452" s="48"/>
      <c r="I452" s="48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  <c r="Z452" s="48"/>
    </row>
    <row r="453">
      <c r="A453" s="48"/>
      <c r="B453" s="48"/>
      <c r="C453" s="48"/>
      <c r="D453" s="48"/>
      <c r="E453" s="48"/>
      <c r="F453" s="48"/>
      <c r="G453" s="48"/>
      <c r="H453" s="48"/>
      <c r="I453" s="48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  <c r="Z453" s="48"/>
    </row>
    <row r="454">
      <c r="A454" s="48"/>
      <c r="B454" s="48"/>
      <c r="C454" s="48"/>
      <c r="D454" s="48"/>
      <c r="E454" s="48"/>
      <c r="F454" s="48"/>
      <c r="G454" s="48"/>
      <c r="H454" s="48"/>
      <c r="I454" s="48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  <c r="Z454" s="48"/>
    </row>
    <row r="455">
      <c r="A455" s="48"/>
      <c r="B455" s="48"/>
      <c r="C455" s="48"/>
      <c r="D455" s="48"/>
      <c r="E455" s="48"/>
      <c r="F455" s="48"/>
      <c r="G455" s="48"/>
      <c r="H455" s="48"/>
      <c r="I455" s="48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  <c r="Z455" s="48"/>
    </row>
    <row r="456">
      <c r="A456" s="48"/>
      <c r="B456" s="48"/>
      <c r="C456" s="48"/>
      <c r="D456" s="48"/>
      <c r="E456" s="48"/>
      <c r="F456" s="48"/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</row>
    <row r="457">
      <c r="A457" s="48"/>
      <c r="B457" s="48"/>
      <c r="C457" s="48"/>
      <c r="D457" s="48"/>
      <c r="E457" s="48"/>
      <c r="F457" s="48"/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</row>
    <row r="458">
      <c r="A458" s="48"/>
      <c r="B458" s="48"/>
      <c r="C458" s="48"/>
      <c r="D458" s="48"/>
      <c r="E458" s="48"/>
      <c r="F458" s="48"/>
      <c r="G458" s="48"/>
      <c r="H458" s="48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</row>
    <row r="459">
      <c r="A459" s="48"/>
      <c r="B459" s="48"/>
      <c r="C459" s="48"/>
      <c r="D459" s="48"/>
      <c r="E459" s="48"/>
      <c r="F459" s="48"/>
      <c r="G459" s="48"/>
      <c r="H459" s="48"/>
      <c r="I459" s="48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  <c r="Z459" s="48"/>
    </row>
    <row r="460">
      <c r="A460" s="48"/>
      <c r="B460" s="48"/>
      <c r="C460" s="48"/>
      <c r="D460" s="48"/>
      <c r="E460" s="48"/>
      <c r="F460" s="48"/>
      <c r="G460" s="48"/>
      <c r="H460" s="48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  <c r="Z460" s="48"/>
    </row>
    <row r="461">
      <c r="A461" s="48"/>
      <c r="B461" s="48"/>
      <c r="C461" s="48"/>
      <c r="D461" s="48"/>
      <c r="E461" s="48"/>
      <c r="F461" s="48"/>
      <c r="G461" s="48"/>
      <c r="H461" s="48"/>
      <c r="I461" s="48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  <c r="Z461" s="48"/>
    </row>
    <row r="462">
      <c r="A462" s="48"/>
      <c r="B462" s="48"/>
      <c r="C462" s="48"/>
      <c r="D462" s="48"/>
      <c r="E462" s="48"/>
      <c r="F462" s="48"/>
      <c r="G462" s="48"/>
      <c r="H462" s="48"/>
      <c r="I462" s="48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</row>
    <row r="463">
      <c r="A463" s="48"/>
      <c r="B463" s="48"/>
      <c r="C463" s="48"/>
      <c r="D463" s="48"/>
      <c r="E463" s="48"/>
      <c r="F463" s="48"/>
      <c r="G463" s="48"/>
      <c r="H463" s="48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</row>
    <row r="464">
      <c r="A464" s="48"/>
      <c r="B464" s="48"/>
      <c r="C464" s="48"/>
      <c r="D464" s="48"/>
      <c r="E464" s="48"/>
      <c r="F464" s="48"/>
      <c r="G464" s="48"/>
      <c r="H464" s="48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</row>
    <row r="465">
      <c r="A465" s="48"/>
      <c r="B465" s="48"/>
      <c r="C465" s="48"/>
      <c r="D465" s="48"/>
      <c r="E465" s="48"/>
      <c r="F465" s="48"/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</row>
    <row r="466">
      <c r="A466" s="48"/>
      <c r="B466" s="48"/>
      <c r="C466" s="48"/>
      <c r="D466" s="48"/>
      <c r="E466" s="48"/>
      <c r="F466" s="48"/>
      <c r="G466" s="48"/>
      <c r="H466" s="48"/>
      <c r="I466" s="48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  <c r="Z466" s="48"/>
    </row>
    <row r="467">
      <c r="A467" s="48"/>
      <c r="B467" s="48"/>
      <c r="C467" s="48"/>
      <c r="D467" s="48"/>
      <c r="E467" s="48"/>
      <c r="F467" s="48"/>
      <c r="G467" s="48"/>
      <c r="H467" s="48"/>
      <c r="I467" s="48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  <c r="Z467" s="48"/>
    </row>
    <row r="468">
      <c r="A468" s="48"/>
      <c r="B468" s="48"/>
      <c r="C468" s="48"/>
      <c r="D468" s="48"/>
      <c r="E468" s="48"/>
      <c r="F468" s="48"/>
      <c r="G468" s="48"/>
      <c r="H468" s="48"/>
      <c r="I468" s="48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  <c r="Z468" s="48"/>
    </row>
    <row r="469">
      <c r="A469" s="48"/>
      <c r="B469" s="48"/>
      <c r="C469" s="48"/>
      <c r="D469" s="48"/>
      <c r="E469" s="48"/>
      <c r="F469" s="48"/>
      <c r="G469" s="48"/>
      <c r="H469" s="48"/>
      <c r="I469" s="48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  <c r="Z469" s="48"/>
    </row>
    <row r="470">
      <c r="A470" s="48"/>
      <c r="B470" s="48"/>
      <c r="C470" s="48"/>
      <c r="D470" s="48"/>
      <c r="E470" s="48"/>
      <c r="F470" s="48"/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  <c r="Z470" s="48"/>
    </row>
    <row r="471">
      <c r="A471" s="48"/>
      <c r="B471" s="48"/>
      <c r="C471" s="48"/>
      <c r="D471" s="48"/>
      <c r="E471" s="48"/>
      <c r="F471" s="48"/>
      <c r="G471" s="48"/>
      <c r="H471" s="48"/>
      <c r="I471" s="48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  <c r="Z471" s="48"/>
    </row>
    <row r="472">
      <c r="A472" s="48"/>
      <c r="B472" s="48"/>
      <c r="C472" s="48"/>
      <c r="D472" s="48"/>
      <c r="E472" s="48"/>
      <c r="F472" s="48"/>
      <c r="G472" s="48"/>
      <c r="H472" s="48"/>
      <c r="I472" s="48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  <c r="Z472" s="48"/>
    </row>
    <row r="473">
      <c r="A473" s="48"/>
      <c r="B473" s="48"/>
      <c r="C473" s="48"/>
      <c r="D473" s="48"/>
      <c r="E473" s="48"/>
      <c r="F473" s="48"/>
      <c r="G473" s="48"/>
      <c r="H473" s="48"/>
      <c r="I473" s="48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  <c r="Z473" s="48"/>
    </row>
    <row r="474">
      <c r="A474" s="48"/>
      <c r="B474" s="48"/>
      <c r="C474" s="48"/>
      <c r="D474" s="48"/>
      <c r="E474" s="48"/>
      <c r="F474" s="48"/>
      <c r="G474" s="48"/>
      <c r="H474" s="48"/>
      <c r="I474" s="48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  <c r="Z474" s="48"/>
    </row>
    <row r="475">
      <c r="A475" s="48"/>
      <c r="B475" s="48"/>
      <c r="C475" s="48"/>
      <c r="D475" s="48"/>
      <c r="E475" s="48"/>
      <c r="F475" s="48"/>
      <c r="G475" s="48"/>
      <c r="H475" s="48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  <c r="Z475" s="48"/>
    </row>
    <row r="476">
      <c r="A476" s="48"/>
      <c r="B476" s="48"/>
      <c r="C476" s="48"/>
      <c r="D476" s="48"/>
      <c r="E476" s="48"/>
      <c r="F476" s="48"/>
      <c r="G476" s="48"/>
      <c r="H476" s="48"/>
      <c r="I476" s="48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  <c r="Z476" s="48"/>
    </row>
    <row r="477">
      <c r="A477" s="48"/>
      <c r="B477" s="48"/>
      <c r="C477" s="48"/>
      <c r="D477" s="48"/>
      <c r="E477" s="48"/>
      <c r="F477" s="48"/>
      <c r="G477" s="48"/>
      <c r="H477" s="48"/>
      <c r="I477" s="48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  <c r="Z477" s="48"/>
    </row>
    <row r="478">
      <c r="A478" s="48"/>
      <c r="B478" s="48"/>
      <c r="C478" s="48"/>
      <c r="D478" s="48"/>
      <c r="E478" s="48"/>
      <c r="F478" s="48"/>
      <c r="G478" s="48"/>
      <c r="H478" s="48"/>
      <c r="I478" s="48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  <c r="Z478" s="48"/>
    </row>
    <row r="479">
      <c r="A479" s="48"/>
      <c r="B479" s="48"/>
      <c r="C479" s="48"/>
      <c r="D479" s="48"/>
      <c r="E479" s="48"/>
      <c r="F479" s="48"/>
      <c r="G479" s="48"/>
      <c r="H479" s="48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  <c r="Z479" s="48"/>
    </row>
    <row r="480">
      <c r="A480" s="48"/>
      <c r="B480" s="48"/>
      <c r="C480" s="48"/>
      <c r="D480" s="48"/>
      <c r="E480" s="48"/>
      <c r="F480" s="48"/>
      <c r="G480" s="48"/>
      <c r="H480" s="48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  <c r="Z480" s="48"/>
    </row>
    <row r="481">
      <c r="A481" s="48"/>
      <c r="B481" s="48"/>
      <c r="C481" s="48"/>
      <c r="D481" s="48"/>
      <c r="E481" s="48"/>
      <c r="F481" s="48"/>
      <c r="G481" s="48"/>
      <c r="H481" s="48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  <c r="Z481" s="48"/>
    </row>
    <row r="482">
      <c r="A482" s="48"/>
      <c r="B482" s="48"/>
      <c r="C482" s="48"/>
      <c r="D482" s="48"/>
      <c r="E482" s="48"/>
      <c r="F482" s="48"/>
      <c r="G482" s="48"/>
      <c r="H482" s="48"/>
      <c r="I482" s="48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  <c r="Z482" s="48"/>
    </row>
    <row r="483">
      <c r="A483" s="48"/>
      <c r="B483" s="48"/>
      <c r="C483" s="48"/>
      <c r="D483" s="48"/>
      <c r="E483" s="48"/>
      <c r="F483" s="48"/>
      <c r="G483" s="48"/>
      <c r="H483" s="48"/>
      <c r="I483" s="48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  <c r="Z483" s="48"/>
    </row>
    <row r="484">
      <c r="A484" s="48"/>
      <c r="B484" s="48"/>
      <c r="C484" s="48"/>
      <c r="D484" s="48"/>
      <c r="E484" s="48"/>
      <c r="F484" s="48"/>
      <c r="G484" s="48"/>
      <c r="H484" s="48"/>
      <c r="I484" s="48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  <c r="Z484" s="48"/>
    </row>
    <row r="485">
      <c r="A485" s="48"/>
      <c r="B485" s="48"/>
      <c r="C485" s="48"/>
      <c r="D485" s="48"/>
      <c r="E485" s="48"/>
      <c r="F485" s="48"/>
      <c r="G485" s="48"/>
      <c r="H485" s="48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  <c r="Z485" s="48"/>
    </row>
    <row r="486">
      <c r="A486" s="48"/>
      <c r="B486" s="48"/>
      <c r="C486" s="48"/>
      <c r="D486" s="48"/>
      <c r="E486" s="48"/>
      <c r="F486" s="48"/>
      <c r="G486" s="48"/>
      <c r="H486" s="48"/>
      <c r="I486" s="48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  <c r="Z486" s="48"/>
    </row>
    <row r="487">
      <c r="A487" s="48"/>
      <c r="B487" s="48"/>
      <c r="C487" s="48"/>
      <c r="D487" s="48"/>
      <c r="E487" s="48"/>
      <c r="F487" s="48"/>
      <c r="G487" s="48"/>
      <c r="H487" s="48"/>
      <c r="I487" s="48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  <c r="Z487" s="48"/>
    </row>
    <row r="488">
      <c r="A488" s="48"/>
      <c r="B488" s="48"/>
      <c r="C488" s="48"/>
      <c r="D488" s="48"/>
      <c r="E488" s="48"/>
      <c r="F488" s="48"/>
      <c r="G488" s="48"/>
      <c r="H488" s="48"/>
      <c r="I488" s="48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  <c r="Z488" s="48"/>
    </row>
    <row r="489">
      <c r="A489" s="48"/>
      <c r="B489" s="48"/>
      <c r="C489" s="48"/>
      <c r="D489" s="48"/>
      <c r="E489" s="48"/>
      <c r="F489" s="48"/>
      <c r="G489" s="48"/>
      <c r="H489" s="48"/>
      <c r="I489" s="48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</row>
    <row r="490">
      <c r="A490" s="48"/>
      <c r="B490" s="48"/>
      <c r="C490" s="48"/>
      <c r="D490" s="48"/>
      <c r="E490" s="48"/>
      <c r="F490" s="48"/>
      <c r="G490" s="48"/>
      <c r="H490" s="48"/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  <c r="Z490" s="48"/>
    </row>
    <row r="491">
      <c r="A491" s="48"/>
      <c r="B491" s="48"/>
      <c r="C491" s="48"/>
      <c r="D491" s="48"/>
      <c r="E491" s="48"/>
      <c r="F491" s="48"/>
      <c r="G491" s="48"/>
      <c r="H491" s="48"/>
      <c r="I491" s="48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  <c r="Z491" s="48"/>
    </row>
    <row r="492">
      <c r="A492" s="48"/>
      <c r="B492" s="48"/>
      <c r="C492" s="48"/>
      <c r="D492" s="48"/>
      <c r="E492" s="48"/>
      <c r="F492" s="48"/>
      <c r="G492" s="48"/>
      <c r="H492" s="48"/>
      <c r="I492" s="48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  <c r="Z492" s="48"/>
    </row>
    <row r="493">
      <c r="A493" s="48"/>
      <c r="B493" s="48"/>
      <c r="C493" s="48"/>
      <c r="D493" s="48"/>
      <c r="E493" s="48"/>
      <c r="F493" s="48"/>
      <c r="G493" s="48"/>
      <c r="H493" s="48"/>
      <c r="I493" s="48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  <c r="Z493" s="48"/>
    </row>
    <row r="494">
      <c r="A494" s="48"/>
      <c r="B494" s="48"/>
      <c r="C494" s="48"/>
      <c r="D494" s="48"/>
      <c r="E494" s="48"/>
      <c r="F494" s="48"/>
      <c r="G494" s="48"/>
      <c r="H494" s="48"/>
      <c r="I494" s="48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  <c r="Z494" s="48"/>
    </row>
    <row r="495">
      <c r="A495" s="48"/>
      <c r="B495" s="48"/>
      <c r="C495" s="48"/>
      <c r="D495" s="48"/>
      <c r="E495" s="48"/>
      <c r="F495" s="48"/>
      <c r="G495" s="48"/>
      <c r="H495" s="48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  <c r="Z495" s="48"/>
    </row>
    <row r="496">
      <c r="A496" s="48"/>
      <c r="B496" s="48"/>
      <c r="C496" s="48"/>
      <c r="D496" s="48"/>
      <c r="E496" s="48"/>
      <c r="F496" s="48"/>
      <c r="G496" s="48"/>
      <c r="H496" s="48"/>
      <c r="I496" s="48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  <c r="Z496" s="48"/>
    </row>
    <row r="497">
      <c r="A497" s="48"/>
      <c r="B497" s="48"/>
      <c r="C497" s="48"/>
      <c r="D497" s="48"/>
      <c r="E497" s="48"/>
      <c r="F497" s="48"/>
      <c r="G497" s="48"/>
      <c r="H497" s="48"/>
      <c r="I497" s="48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  <c r="Z497" s="48"/>
    </row>
    <row r="498">
      <c r="A498" s="48"/>
      <c r="B498" s="48"/>
      <c r="C498" s="48"/>
      <c r="D498" s="48"/>
      <c r="E498" s="48"/>
      <c r="F498" s="48"/>
      <c r="G498" s="48"/>
      <c r="H498" s="48"/>
      <c r="I498" s="48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  <c r="Z498" s="48"/>
    </row>
    <row r="499">
      <c r="A499" s="48"/>
      <c r="B499" s="48"/>
      <c r="C499" s="48"/>
      <c r="D499" s="48"/>
      <c r="E499" s="48"/>
      <c r="F499" s="48"/>
      <c r="G499" s="48"/>
      <c r="H499" s="48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</row>
    <row r="500">
      <c r="A500" s="48"/>
      <c r="B500" s="48"/>
      <c r="C500" s="48"/>
      <c r="D500" s="48"/>
      <c r="E500" s="48"/>
      <c r="F500" s="48"/>
      <c r="G500" s="48"/>
      <c r="H500" s="48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  <c r="Z500" s="48"/>
    </row>
    <row r="501">
      <c r="A501" s="48"/>
      <c r="B501" s="48"/>
      <c r="C501" s="48"/>
      <c r="D501" s="48"/>
      <c r="E501" s="48"/>
      <c r="F501" s="48"/>
      <c r="G501" s="48"/>
      <c r="H501" s="48"/>
      <c r="I501" s="48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  <c r="Z501" s="48"/>
    </row>
    <row r="502">
      <c r="A502" s="48"/>
      <c r="B502" s="48"/>
      <c r="C502" s="48"/>
      <c r="D502" s="48"/>
      <c r="E502" s="48"/>
      <c r="F502" s="48"/>
      <c r="G502" s="48"/>
      <c r="H502" s="48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</row>
    <row r="503">
      <c r="A503" s="48"/>
      <c r="B503" s="48"/>
      <c r="C503" s="48"/>
      <c r="D503" s="48"/>
      <c r="E503" s="48"/>
      <c r="F503" s="48"/>
      <c r="G503" s="48"/>
      <c r="H503" s="48"/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</row>
    <row r="504">
      <c r="A504" s="48"/>
      <c r="B504" s="48"/>
      <c r="C504" s="48"/>
      <c r="D504" s="48"/>
      <c r="E504" s="48"/>
      <c r="F504" s="48"/>
      <c r="G504" s="48"/>
      <c r="H504" s="48"/>
      <c r="I504" s="48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  <c r="Z504" s="48"/>
    </row>
    <row r="505">
      <c r="A505" s="48"/>
      <c r="B505" s="48"/>
      <c r="C505" s="48"/>
      <c r="D505" s="48"/>
      <c r="E505" s="48"/>
      <c r="F505" s="48"/>
      <c r="G505" s="48"/>
      <c r="H505" s="48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  <c r="Z505" s="48"/>
    </row>
    <row r="506">
      <c r="A506" s="48"/>
      <c r="B506" s="48"/>
      <c r="C506" s="48"/>
      <c r="D506" s="48"/>
      <c r="E506" s="48"/>
      <c r="F506" s="48"/>
      <c r="G506" s="48"/>
      <c r="H506" s="48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</row>
    <row r="507">
      <c r="A507" s="48"/>
      <c r="B507" s="48"/>
      <c r="C507" s="48"/>
      <c r="D507" s="48"/>
      <c r="E507" s="48"/>
      <c r="F507" s="48"/>
      <c r="G507" s="48"/>
      <c r="H507" s="48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</row>
    <row r="508">
      <c r="A508" s="48"/>
      <c r="B508" s="48"/>
      <c r="C508" s="48"/>
      <c r="D508" s="48"/>
      <c r="E508" s="48"/>
      <c r="F508" s="48"/>
      <c r="G508" s="48"/>
      <c r="H508" s="48"/>
      <c r="I508" s="48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  <c r="Z508" s="48"/>
    </row>
    <row r="509">
      <c r="A509" s="48"/>
      <c r="B509" s="48"/>
      <c r="C509" s="48"/>
      <c r="D509" s="48"/>
      <c r="E509" s="48"/>
      <c r="F509" s="48"/>
      <c r="G509" s="48"/>
      <c r="H509" s="48"/>
      <c r="I509" s="48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  <c r="Z509" s="48"/>
    </row>
    <row r="510">
      <c r="A510" s="48"/>
      <c r="B510" s="48"/>
      <c r="C510" s="48"/>
      <c r="D510" s="48"/>
      <c r="E510" s="48"/>
      <c r="F510" s="48"/>
      <c r="G510" s="48"/>
      <c r="H510" s="48"/>
      <c r="I510" s="48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  <c r="Z510" s="48"/>
    </row>
    <row r="511">
      <c r="A511" s="48"/>
      <c r="B511" s="48"/>
      <c r="C511" s="48"/>
      <c r="D511" s="48"/>
      <c r="E511" s="48"/>
      <c r="F511" s="48"/>
      <c r="G511" s="48"/>
      <c r="H511" s="48"/>
      <c r="I511" s="48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  <c r="Z511" s="48"/>
    </row>
    <row r="512">
      <c r="A512" s="48"/>
      <c r="B512" s="48"/>
      <c r="C512" s="48"/>
      <c r="D512" s="48"/>
      <c r="E512" s="48"/>
      <c r="F512" s="48"/>
      <c r="G512" s="48"/>
      <c r="H512" s="48"/>
      <c r="I512" s="48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  <c r="Z512" s="48"/>
    </row>
    <row r="513">
      <c r="A513" s="48"/>
      <c r="B513" s="48"/>
      <c r="C513" s="48"/>
      <c r="D513" s="48"/>
      <c r="E513" s="48"/>
      <c r="F513" s="48"/>
      <c r="G513" s="48"/>
      <c r="H513" s="48"/>
      <c r="I513" s="48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  <c r="Z513" s="48"/>
    </row>
    <row r="514">
      <c r="A514" s="48"/>
      <c r="B514" s="48"/>
      <c r="C514" s="48"/>
      <c r="D514" s="48"/>
      <c r="E514" s="48"/>
      <c r="F514" s="48"/>
      <c r="G514" s="48"/>
      <c r="H514" s="48"/>
      <c r="I514" s="48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  <c r="Z514" s="48"/>
    </row>
    <row r="515">
      <c r="A515" s="48"/>
      <c r="B515" s="48"/>
      <c r="C515" s="48"/>
      <c r="D515" s="48"/>
      <c r="E515" s="48"/>
      <c r="F515" s="48"/>
      <c r="G515" s="48"/>
      <c r="H515" s="48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  <c r="Z515" s="48"/>
    </row>
    <row r="516">
      <c r="A516" s="48"/>
      <c r="B516" s="48"/>
      <c r="C516" s="48"/>
      <c r="D516" s="48"/>
      <c r="E516" s="48"/>
      <c r="F516" s="48"/>
      <c r="G516" s="48"/>
      <c r="H516" s="48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  <c r="Z516" s="48"/>
    </row>
    <row r="517">
      <c r="A517" s="48"/>
      <c r="B517" s="48"/>
      <c r="C517" s="48"/>
      <c r="D517" s="48"/>
      <c r="E517" s="48"/>
      <c r="F517" s="48"/>
      <c r="G517" s="48"/>
      <c r="H517" s="48"/>
      <c r="I517" s="48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  <c r="Z517" s="48"/>
    </row>
    <row r="518">
      <c r="A518" s="48"/>
      <c r="B518" s="48"/>
      <c r="C518" s="48"/>
      <c r="D518" s="48"/>
      <c r="E518" s="48"/>
      <c r="F518" s="48"/>
      <c r="G518" s="48"/>
      <c r="H518" s="48"/>
      <c r="I518" s="48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  <c r="Z518" s="48"/>
    </row>
    <row r="519">
      <c r="A519" s="48"/>
      <c r="B519" s="48"/>
      <c r="C519" s="48"/>
      <c r="D519" s="48"/>
      <c r="E519" s="48"/>
      <c r="F519" s="48"/>
      <c r="G519" s="48"/>
      <c r="H519" s="48"/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  <c r="Z519" s="48"/>
    </row>
    <row r="520">
      <c r="A520" s="48"/>
      <c r="B520" s="48"/>
      <c r="C520" s="48"/>
      <c r="D520" s="48"/>
      <c r="E520" s="48"/>
      <c r="F520" s="48"/>
      <c r="G520" s="48"/>
      <c r="H520" s="48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  <c r="Z520" s="48"/>
    </row>
    <row r="521">
      <c r="A521" s="48"/>
      <c r="B521" s="48"/>
      <c r="C521" s="48"/>
      <c r="D521" s="48"/>
      <c r="E521" s="48"/>
      <c r="F521" s="48"/>
      <c r="G521" s="48"/>
      <c r="H521" s="48"/>
      <c r="I521" s="48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  <c r="Z521" s="48"/>
    </row>
    <row r="522">
      <c r="A522" s="48"/>
      <c r="B522" s="48"/>
      <c r="C522" s="48"/>
      <c r="D522" s="48"/>
      <c r="E522" s="48"/>
      <c r="F522" s="48"/>
      <c r="G522" s="48"/>
      <c r="H522" s="48"/>
      <c r="I522" s="48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  <c r="Z522" s="48"/>
    </row>
    <row r="523">
      <c r="A523" s="48"/>
      <c r="B523" s="48"/>
      <c r="C523" s="48"/>
      <c r="D523" s="48"/>
      <c r="E523" s="48"/>
      <c r="F523" s="48"/>
      <c r="G523" s="48"/>
      <c r="H523" s="48"/>
      <c r="I523" s="48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  <c r="Z523" s="48"/>
    </row>
    <row r="524">
      <c r="A524" s="48"/>
      <c r="B524" s="48"/>
      <c r="C524" s="48"/>
      <c r="D524" s="48"/>
      <c r="E524" s="48"/>
      <c r="F524" s="48"/>
      <c r="G524" s="48"/>
      <c r="H524" s="48"/>
      <c r="I524" s="48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  <c r="Z524" s="48"/>
    </row>
    <row r="525">
      <c r="A525" s="48"/>
      <c r="B525" s="48"/>
      <c r="C525" s="48"/>
      <c r="D525" s="48"/>
      <c r="E525" s="48"/>
      <c r="F525" s="48"/>
      <c r="G525" s="48"/>
      <c r="H525" s="48"/>
      <c r="I525" s="48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  <c r="Z525" s="48"/>
    </row>
    <row r="526">
      <c r="A526" s="48"/>
      <c r="B526" s="48"/>
      <c r="C526" s="48"/>
      <c r="D526" s="48"/>
      <c r="E526" s="48"/>
      <c r="F526" s="48"/>
      <c r="G526" s="48"/>
      <c r="H526" s="48"/>
      <c r="I526" s="48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  <c r="Z526" s="48"/>
    </row>
    <row r="527">
      <c r="A527" s="48"/>
      <c r="B527" s="48"/>
      <c r="C527" s="48"/>
      <c r="D527" s="48"/>
      <c r="E527" s="48"/>
      <c r="F527" s="48"/>
      <c r="G527" s="48"/>
      <c r="H527" s="48"/>
      <c r="I527" s="48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  <c r="Z527" s="48"/>
    </row>
    <row r="528">
      <c r="A528" s="48"/>
      <c r="B528" s="48"/>
      <c r="C528" s="48"/>
      <c r="D528" s="48"/>
      <c r="E528" s="48"/>
      <c r="F528" s="48"/>
      <c r="G528" s="48"/>
      <c r="H528" s="48"/>
      <c r="I528" s="48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  <c r="Z528" s="48"/>
    </row>
    <row r="529">
      <c r="A529" s="48"/>
      <c r="B529" s="48"/>
      <c r="C529" s="48"/>
      <c r="D529" s="48"/>
      <c r="E529" s="48"/>
      <c r="F529" s="48"/>
      <c r="G529" s="48"/>
      <c r="H529" s="48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</row>
    <row r="530">
      <c r="A530" s="48"/>
      <c r="B530" s="48"/>
      <c r="C530" s="48"/>
      <c r="D530" s="48"/>
      <c r="E530" s="48"/>
      <c r="F530" s="48"/>
      <c r="G530" s="48"/>
      <c r="H530" s="48"/>
      <c r="I530" s="48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  <c r="Z530" s="48"/>
    </row>
    <row r="531">
      <c r="A531" s="48"/>
      <c r="B531" s="48"/>
      <c r="C531" s="48"/>
      <c r="D531" s="48"/>
      <c r="E531" s="48"/>
      <c r="F531" s="48"/>
      <c r="G531" s="48"/>
      <c r="H531" s="48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  <c r="Z531" s="48"/>
    </row>
    <row r="532">
      <c r="A532" s="48"/>
      <c r="B532" s="48"/>
      <c r="C532" s="48"/>
      <c r="D532" s="48"/>
      <c r="E532" s="48"/>
      <c r="F532" s="48"/>
      <c r="G532" s="48"/>
      <c r="H532" s="48"/>
      <c r="I532" s="48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  <c r="Z532" s="48"/>
    </row>
    <row r="533">
      <c r="A533" s="48"/>
      <c r="B533" s="48"/>
      <c r="C533" s="48"/>
      <c r="D533" s="48"/>
      <c r="E533" s="48"/>
      <c r="F533" s="48"/>
      <c r="G533" s="48"/>
      <c r="H533" s="48"/>
      <c r="I533" s="48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  <c r="Z533" s="48"/>
    </row>
    <row r="534">
      <c r="A534" s="48"/>
      <c r="B534" s="48"/>
      <c r="C534" s="48"/>
      <c r="D534" s="48"/>
      <c r="E534" s="48"/>
      <c r="F534" s="48"/>
      <c r="G534" s="48"/>
      <c r="H534" s="48"/>
      <c r="I534" s="48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  <c r="Z534" s="48"/>
    </row>
    <row r="535">
      <c r="A535" s="48"/>
      <c r="B535" s="48"/>
      <c r="C535" s="48"/>
      <c r="D535" s="48"/>
      <c r="E535" s="48"/>
      <c r="F535" s="48"/>
      <c r="G535" s="48"/>
      <c r="H535" s="48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  <c r="Z535" s="48"/>
    </row>
    <row r="536">
      <c r="A536" s="48"/>
      <c r="B536" s="48"/>
      <c r="C536" s="48"/>
      <c r="D536" s="48"/>
      <c r="E536" s="48"/>
      <c r="F536" s="48"/>
      <c r="G536" s="48"/>
      <c r="H536" s="48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  <c r="Z536" s="48"/>
    </row>
    <row r="537">
      <c r="A537" s="48"/>
      <c r="B537" s="48"/>
      <c r="C537" s="48"/>
      <c r="D537" s="48"/>
      <c r="E537" s="48"/>
      <c r="F537" s="48"/>
      <c r="G537" s="48"/>
      <c r="H537" s="48"/>
      <c r="I537" s="48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  <c r="Z537" s="48"/>
    </row>
    <row r="538">
      <c r="A538" s="48"/>
      <c r="B538" s="48"/>
      <c r="C538" s="48"/>
      <c r="D538" s="48"/>
      <c r="E538" s="48"/>
      <c r="F538" s="48"/>
      <c r="G538" s="48"/>
      <c r="H538" s="48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  <c r="Z538" s="48"/>
    </row>
    <row r="539">
      <c r="A539" s="48"/>
      <c r="B539" s="48"/>
      <c r="C539" s="48"/>
      <c r="D539" s="48"/>
      <c r="E539" s="48"/>
      <c r="F539" s="48"/>
      <c r="G539" s="48"/>
      <c r="H539" s="48"/>
      <c r="I539" s="48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  <c r="Z539" s="48"/>
    </row>
    <row r="540">
      <c r="A540" s="48"/>
      <c r="B540" s="48"/>
      <c r="C540" s="48"/>
      <c r="D540" s="48"/>
      <c r="E540" s="48"/>
      <c r="F540" s="48"/>
      <c r="G540" s="48"/>
      <c r="H540" s="48"/>
      <c r="I540" s="48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  <c r="Z540" s="48"/>
    </row>
    <row r="541">
      <c r="A541" s="48"/>
      <c r="B541" s="48"/>
      <c r="C541" s="48"/>
      <c r="D541" s="48"/>
      <c r="E541" s="48"/>
      <c r="F541" s="48"/>
      <c r="G541" s="48"/>
      <c r="H541" s="48"/>
      <c r="I541" s="48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  <c r="Z541" s="48"/>
    </row>
    <row r="542">
      <c r="A542" s="48"/>
      <c r="B542" s="48"/>
      <c r="C542" s="48"/>
      <c r="D542" s="48"/>
      <c r="E542" s="48"/>
      <c r="F542" s="48"/>
      <c r="G542" s="48"/>
      <c r="H542" s="48"/>
      <c r="I542" s="48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  <c r="Z542" s="48"/>
    </row>
    <row r="543">
      <c r="A543" s="48"/>
      <c r="B543" s="48"/>
      <c r="C543" s="48"/>
      <c r="D543" s="48"/>
      <c r="E543" s="48"/>
      <c r="F543" s="48"/>
      <c r="G543" s="48"/>
      <c r="H543" s="48"/>
      <c r="I543" s="48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  <c r="Z543" s="48"/>
    </row>
    <row r="544">
      <c r="A544" s="48"/>
      <c r="B544" s="48"/>
      <c r="C544" s="48"/>
      <c r="D544" s="48"/>
      <c r="E544" s="48"/>
      <c r="F544" s="48"/>
      <c r="G544" s="48"/>
      <c r="H544" s="48"/>
      <c r="I544" s="48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  <c r="Z544" s="48"/>
    </row>
    <row r="545">
      <c r="A545" s="48"/>
      <c r="B545" s="48"/>
      <c r="C545" s="48"/>
      <c r="D545" s="48"/>
      <c r="E545" s="48"/>
      <c r="F545" s="48"/>
      <c r="G545" s="48"/>
      <c r="H545" s="48"/>
      <c r="I545" s="48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  <c r="Z545" s="48"/>
    </row>
    <row r="546">
      <c r="A546" s="48"/>
      <c r="B546" s="48"/>
      <c r="C546" s="48"/>
      <c r="D546" s="48"/>
      <c r="E546" s="48"/>
      <c r="F546" s="48"/>
      <c r="G546" s="48"/>
      <c r="H546" s="48"/>
      <c r="I546" s="48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  <c r="Z546" s="48"/>
    </row>
    <row r="547">
      <c r="A547" s="48"/>
      <c r="B547" s="48"/>
      <c r="C547" s="48"/>
      <c r="D547" s="48"/>
      <c r="E547" s="48"/>
      <c r="F547" s="48"/>
      <c r="G547" s="48"/>
      <c r="H547" s="48"/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  <c r="Z547" s="48"/>
    </row>
    <row r="548">
      <c r="A548" s="48"/>
      <c r="B548" s="48"/>
      <c r="C548" s="48"/>
      <c r="D548" s="48"/>
      <c r="E548" s="48"/>
      <c r="F548" s="48"/>
      <c r="G548" s="48"/>
      <c r="H548" s="48"/>
      <c r="I548" s="48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  <c r="Z548" s="48"/>
    </row>
    <row r="549">
      <c r="A549" s="48"/>
      <c r="B549" s="48"/>
      <c r="C549" s="48"/>
      <c r="D549" s="48"/>
      <c r="E549" s="48"/>
      <c r="F549" s="48"/>
      <c r="G549" s="48"/>
      <c r="H549" s="48"/>
      <c r="I549" s="48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  <c r="Z549" s="48"/>
    </row>
    <row r="550">
      <c r="A550" s="48"/>
      <c r="B550" s="48"/>
      <c r="C550" s="48"/>
      <c r="D550" s="48"/>
      <c r="E550" s="48"/>
      <c r="F550" s="48"/>
      <c r="G550" s="48"/>
      <c r="H550" s="48"/>
      <c r="I550" s="48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  <c r="Z550" s="48"/>
    </row>
    <row r="551">
      <c r="A551" s="48"/>
      <c r="B551" s="48"/>
      <c r="C551" s="48"/>
      <c r="D551" s="48"/>
      <c r="E551" s="48"/>
      <c r="F551" s="48"/>
      <c r="G551" s="48"/>
      <c r="H551" s="48"/>
      <c r="I551" s="48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  <c r="Z551" s="48"/>
    </row>
    <row r="552">
      <c r="A552" s="48"/>
      <c r="B552" s="48"/>
      <c r="C552" s="48"/>
      <c r="D552" s="48"/>
      <c r="E552" s="48"/>
      <c r="F552" s="48"/>
      <c r="G552" s="48"/>
      <c r="H552" s="48"/>
      <c r="I552" s="48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  <c r="Z552" s="48"/>
    </row>
    <row r="553">
      <c r="A553" s="48"/>
      <c r="B553" s="48"/>
      <c r="C553" s="48"/>
      <c r="D553" s="48"/>
      <c r="E553" s="48"/>
      <c r="F553" s="48"/>
      <c r="G553" s="48"/>
      <c r="H553" s="48"/>
      <c r="I553" s="48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48"/>
      <c r="Z553" s="48"/>
    </row>
    <row r="554">
      <c r="A554" s="48"/>
      <c r="B554" s="48"/>
      <c r="C554" s="48"/>
      <c r="D554" s="48"/>
      <c r="E554" s="48"/>
      <c r="F554" s="48"/>
      <c r="G554" s="48"/>
      <c r="H554" s="48"/>
      <c r="I554" s="48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48"/>
      <c r="Z554" s="48"/>
    </row>
    <row r="555">
      <c r="A555" s="48"/>
      <c r="B555" s="48"/>
      <c r="C555" s="48"/>
      <c r="D555" s="48"/>
      <c r="E555" s="48"/>
      <c r="F555" s="48"/>
      <c r="G555" s="48"/>
      <c r="H555" s="48"/>
      <c r="I555" s="48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48"/>
      <c r="Z555" s="48"/>
    </row>
    <row r="556">
      <c r="A556" s="48"/>
      <c r="B556" s="48"/>
      <c r="C556" s="48"/>
      <c r="D556" s="48"/>
      <c r="E556" s="48"/>
      <c r="F556" s="48"/>
      <c r="G556" s="48"/>
      <c r="H556" s="48"/>
      <c r="I556" s="48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  <c r="Y556" s="48"/>
      <c r="Z556" s="48"/>
    </row>
    <row r="557">
      <c r="A557" s="48"/>
      <c r="B557" s="48"/>
      <c r="C557" s="48"/>
      <c r="D557" s="48"/>
      <c r="E557" s="48"/>
      <c r="F557" s="48"/>
      <c r="G557" s="48"/>
      <c r="H557" s="48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48"/>
      <c r="Z557" s="48"/>
    </row>
    <row r="558">
      <c r="A558" s="48"/>
      <c r="B558" s="48"/>
      <c r="C558" s="48"/>
      <c r="D558" s="48"/>
      <c r="E558" s="48"/>
      <c r="F558" s="48"/>
      <c r="G558" s="48"/>
      <c r="H558" s="48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  <c r="Z558" s="48"/>
    </row>
    <row r="559">
      <c r="A559" s="48"/>
      <c r="B559" s="48"/>
      <c r="C559" s="48"/>
      <c r="D559" s="48"/>
      <c r="E559" s="48"/>
      <c r="F559" s="48"/>
      <c r="G559" s="48"/>
      <c r="H559" s="48"/>
      <c r="I559" s="48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  <c r="Y559" s="48"/>
      <c r="Z559" s="48"/>
    </row>
    <row r="560">
      <c r="A560" s="48"/>
      <c r="B560" s="48"/>
      <c r="C560" s="48"/>
      <c r="D560" s="48"/>
      <c r="E560" s="48"/>
      <c r="F560" s="48"/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  <c r="Z560" s="48"/>
    </row>
    <row r="561">
      <c r="A561" s="48"/>
      <c r="B561" s="48"/>
      <c r="C561" s="48"/>
      <c r="D561" s="48"/>
      <c r="E561" s="48"/>
      <c r="F561" s="48"/>
      <c r="G561" s="48"/>
      <c r="H561" s="48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  <c r="Z561" s="48"/>
    </row>
    <row r="562">
      <c r="A562" s="48"/>
      <c r="B562" s="48"/>
      <c r="C562" s="48"/>
      <c r="D562" s="48"/>
      <c r="E562" s="48"/>
      <c r="F562" s="48"/>
      <c r="G562" s="48"/>
      <c r="H562" s="48"/>
      <c r="I562" s="48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  <c r="Z562" s="48"/>
    </row>
    <row r="563">
      <c r="A563" s="48"/>
      <c r="B563" s="48"/>
      <c r="C563" s="48"/>
      <c r="D563" s="48"/>
      <c r="E563" s="48"/>
      <c r="F563" s="48"/>
      <c r="G563" s="48"/>
      <c r="H563" s="48"/>
      <c r="I563" s="48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48"/>
      <c r="Z563" s="48"/>
    </row>
    <row r="564">
      <c r="A564" s="48"/>
      <c r="B564" s="48"/>
      <c r="C564" s="48"/>
      <c r="D564" s="48"/>
      <c r="E564" s="48"/>
      <c r="F564" s="48"/>
      <c r="G564" s="48"/>
      <c r="H564" s="48"/>
      <c r="I564" s="48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48"/>
      <c r="Z564" s="48"/>
    </row>
    <row r="565">
      <c r="A565" s="48"/>
      <c r="B565" s="48"/>
      <c r="C565" s="48"/>
      <c r="D565" s="48"/>
      <c r="E565" s="48"/>
      <c r="F565" s="48"/>
      <c r="G565" s="48"/>
      <c r="H565" s="48"/>
      <c r="I565" s="48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  <c r="Z565" s="48"/>
    </row>
    <row r="566">
      <c r="A566" s="48"/>
      <c r="B566" s="48"/>
      <c r="C566" s="48"/>
      <c r="D566" s="48"/>
      <c r="E566" s="48"/>
      <c r="F566" s="48"/>
      <c r="G566" s="48"/>
      <c r="H566" s="48"/>
      <c r="I566" s="48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  <c r="Z566" s="48"/>
    </row>
    <row r="567">
      <c r="A567" s="48"/>
      <c r="B567" s="48"/>
      <c r="C567" s="48"/>
      <c r="D567" s="48"/>
      <c r="E567" s="48"/>
      <c r="F567" s="48"/>
      <c r="G567" s="48"/>
      <c r="H567" s="48"/>
      <c r="I567" s="48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48"/>
      <c r="Z567" s="48"/>
    </row>
    <row r="568">
      <c r="A568" s="48"/>
      <c r="B568" s="48"/>
      <c r="C568" s="48"/>
      <c r="D568" s="48"/>
      <c r="E568" s="48"/>
      <c r="F568" s="48"/>
      <c r="G568" s="48"/>
      <c r="H568" s="48"/>
      <c r="I568" s="48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48"/>
      <c r="Z568" s="48"/>
    </row>
    <row r="569">
      <c r="A569" s="48"/>
      <c r="B569" s="48"/>
      <c r="C569" s="48"/>
      <c r="D569" s="48"/>
      <c r="E569" s="48"/>
      <c r="F569" s="48"/>
      <c r="G569" s="48"/>
      <c r="H569" s="48"/>
      <c r="I569" s="48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  <c r="Y569" s="48"/>
      <c r="Z569" s="48"/>
    </row>
    <row r="570">
      <c r="A570" s="48"/>
      <c r="B570" s="48"/>
      <c r="C570" s="48"/>
      <c r="D570" s="48"/>
      <c r="E570" s="48"/>
      <c r="F570" s="48"/>
      <c r="G570" s="48"/>
      <c r="H570" s="48"/>
      <c r="I570" s="48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  <c r="Z570" s="48"/>
    </row>
    <row r="571">
      <c r="A571" s="48"/>
      <c r="B571" s="48"/>
      <c r="C571" s="48"/>
      <c r="D571" s="48"/>
      <c r="E571" s="48"/>
      <c r="F571" s="48"/>
      <c r="G571" s="48"/>
      <c r="H571" s="48"/>
      <c r="I571" s="48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48"/>
      <c r="Z571" s="48"/>
    </row>
    <row r="572">
      <c r="A572" s="48"/>
      <c r="B572" s="48"/>
      <c r="C572" s="48"/>
      <c r="D572" s="48"/>
      <c r="E572" s="48"/>
      <c r="F572" s="48"/>
      <c r="G572" s="48"/>
      <c r="H572" s="48"/>
      <c r="I572" s="48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48"/>
      <c r="Z572" s="48"/>
    </row>
    <row r="573">
      <c r="A573" s="48"/>
      <c r="B573" s="48"/>
      <c r="C573" s="48"/>
      <c r="D573" s="48"/>
      <c r="E573" s="48"/>
      <c r="F573" s="48"/>
      <c r="G573" s="48"/>
      <c r="H573" s="48"/>
      <c r="I573" s="48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  <c r="Z573" s="48"/>
    </row>
    <row r="574">
      <c r="A574" s="48"/>
      <c r="B574" s="48"/>
      <c r="C574" s="48"/>
      <c r="D574" s="48"/>
      <c r="E574" s="48"/>
      <c r="F574" s="48"/>
      <c r="G574" s="48"/>
      <c r="H574" s="48"/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  <c r="Z574" s="48"/>
    </row>
    <row r="575">
      <c r="A575" s="48"/>
      <c r="B575" s="48"/>
      <c r="C575" s="48"/>
      <c r="D575" s="48"/>
      <c r="E575" s="48"/>
      <c r="F575" s="48"/>
      <c r="G575" s="48"/>
      <c r="H575" s="48"/>
      <c r="I575" s="48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  <c r="Z575" s="48"/>
    </row>
    <row r="576">
      <c r="A576" s="48"/>
      <c r="B576" s="48"/>
      <c r="C576" s="48"/>
      <c r="D576" s="48"/>
      <c r="E576" s="48"/>
      <c r="F576" s="48"/>
      <c r="G576" s="48"/>
      <c r="H576" s="48"/>
      <c r="I576" s="48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  <c r="Y576" s="48"/>
      <c r="Z576" s="48"/>
    </row>
    <row r="577">
      <c r="A577" s="48"/>
      <c r="B577" s="48"/>
      <c r="C577" s="48"/>
      <c r="D577" s="48"/>
      <c r="E577" s="48"/>
      <c r="F577" s="48"/>
      <c r="G577" s="48"/>
      <c r="H577" s="48"/>
      <c r="I577" s="48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  <c r="Z577" s="48"/>
    </row>
    <row r="578">
      <c r="A578" s="48"/>
      <c r="B578" s="48"/>
      <c r="C578" s="48"/>
      <c r="D578" s="48"/>
      <c r="E578" s="48"/>
      <c r="F578" s="48"/>
      <c r="G578" s="48"/>
      <c r="H578" s="48"/>
      <c r="I578" s="48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  <c r="Y578" s="48"/>
      <c r="Z578" s="48"/>
    </row>
    <row r="579">
      <c r="A579" s="48"/>
      <c r="B579" s="48"/>
      <c r="C579" s="48"/>
      <c r="D579" s="48"/>
      <c r="E579" s="48"/>
      <c r="F579" s="48"/>
      <c r="G579" s="48"/>
      <c r="H579" s="48"/>
      <c r="I579" s="48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48"/>
      <c r="Z579" s="48"/>
    </row>
    <row r="580">
      <c r="A580" s="48"/>
      <c r="B580" s="48"/>
      <c r="C580" s="48"/>
      <c r="D580" s="48"/>
      <c r="E580" s="48"/>
      <c r="F580" s="48"/>
      <c r="G580" s="48"/>
      <c r="H580" s="48"/>
      <c r="I580" s="48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  <c r="Y580" s="48"/>
      <c r="Z580" s="48"/>
    </row>
    <row r="581">
      <c r="A581" s="48"/>
      <c r="B581" s="48"/>
      <c r="C581" s="48"/>
      <c r="D581" s="48"/>
      <c r="E581" s="48"/>
      <c r="F581" s="48"/>
      <c r="G581" s="48"/>
      <c r="H581" s="48"/>
      <c r="I581" s="48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  <c r="Z581" s="48"/>
    </row>
    <row r="582">
      <c r="A582" s="48"/>
      <c r="B582" s="48"/>
      <c r="C582" s="48"/>
      <c r="D582" s="48"/>
      <c r="E582" s="48"/>
      <c r="F582" s="48"/>
      <c r="G582" s="48"/>
      <c r="H582" s="48"/>
      <c r="I582" s="48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  <c r="Y582" s="48"/>
      <c r="Z582" s="48"/>
    </row>
    <row r="583">
      <c r="A583" s="48"/>
      <c r="B583" s="48"/>
      <c r="C583" s="48"/>
      <c r="D583" s="48"/>
      <c r="E583" s="48"/>
      <c r="F583" s="48"/>
      <c r="G583" s="48"/>
      <c r="H583" s="48"/>
      <c r="I583" s="48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  <c r="Z583" s="48"/>
    </row>
    <row r="584">
      <c r="A584" s="48"/>
      <c r="B584" s="48"/>
      <c r="C584" s="48"/>
      <c r="D584" s="48"/>
      <c r="E584" s="48"/>
      <c r="F584" s="48"/>
      <c r="G584" s="48"/>
      <c r="H584" s="48"/>
      <c r="I584" s="48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48"/>
      <c r="Z584" s="48"/>
    </row>
    <row r="585">
      <c r="A585" s="48"/>
      <c r="B585" s="48"/>
      <c r="C585" s="48"/>
      <c r="D585" s="48"/>
      <c r="E585" s="48"/>
      <c r="F585" s="48"/>
      <c r="G585" s="48"/>
      <c r="H585" s="48"/>
      <c r="I585" s="48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  <c r="Y585" s="48"/>
      <c r="Z585" s="48"/>
    </row>
    <row r="586">
      <c r="A586" s="48"/>
      <c r="B586" s="48"/>
      <c r="C586" s="48"/>
      <c r="D586" s="48"/>
      <c r="E586" s="48"/>
      <c r="F586" s="48"/>
      <c r="G586" s="48"/>
      <c r="H586" s="48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  <c r="Z586" s="48"/>
    </row>
    <row r="587">
      <c r="A587" s="48"/>
      <c r="B587" s="48"/>
      <c r="C587" s="48"/>
      <c r="D587" s="48"/>
      <c r="E587" s="48"/>
      <c r="F587" s="48"/>
      <c r="G587" s="48"/>
      <c r="H587" s="48"/>
      <c r="I587" s="48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  <c r="Y587" s="48"/>
      <c r="Z587" s="48"/>
    </row>
    <row r="588">
      <c r="A588" s="48"/>
      <c r="B588" s="48"/>
      <c r="C588" s="48"/>
      <c r="D588" s="48"/>
      <c r="E588" s="48"/>
      <c r="F588" s="48"/>
      <c r="G588" s="48"/>
      <c r="H588" s="48"/>
      <c r="I588" s="48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  <c r="Y588" s="48"/>
      <c r="Z588" s="48"/>
    </row>
    <row r="589">
      <c r="A589" s="48"/>
      <c r="B589" s="48"/>
      <c r="C589" s="48"/>
      <c r="D589" s="48"/>
      <c r="E589" s="48"/>
      <c r="F589" s="48"/>
      <c r="G589" s="48"/>
      <c r="H589" s="48"/>
      <c r="I589" s="48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  <c r="Y589" s="48"/>
      <c r="Z589" s="48"/>
    </row>
    <row r="590">
      <c r="A590" s="48"/>
      <c r="B590" s="48"/>
      <c r="C590" s="48"/>
      <c r="D590" s="48"/>
      <c r="E590" s="48"/>
      <c r="F590" s="48"/>
      <c r="G590" s="48"/>
      <c r="H590" s="48"/>
      <c r="I590" s="48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  <c r="Z590" s="48"/>
    </row>
    <row r="591">
      <c r="A591" s="48"/>
      <c r="B591" s="48"/>
      <c r="C591" s="48"/>
      <c r="D591" s="48"/>
      <c r="E591" s="48"/>
      <c r="F591" s="48"/>
      <c r="G591" s="48"/>
      <c r="H591" s="48"/>
      <c r="I591" s="48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  <c r="Y591" s="48"/>
      <c r="Z591" s="48"/>
    </row>
    <row r="592">
      <c r="A592" s="48"/>
      <c r="B592" s="48"/>
      <c r="C592" s="48"/>
      <c r="D592" s="48"/>
      <c r="E592" s="48"/>
      <c r="F592" s="48"/>
      <c r="G592" s="48"/>
      <c r="H592" s="48"/>
      <c r="I592" s="48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48"/>
      <c r="Z592" s="48"/>
    </row>
    <row r="593">
      <c r="A593" s="48"/>
      <c r="B593" s="48"/>
      <c r="C593" s="48"/>
      <c r="D593" s="48"/>
      <c r="E593" s="48"/>
      <c r="F593" s="48"/>
      <c r="G593" s="48"/>
      <c r="H593" s="48"/>
      <c r="I593" s="48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  <c r="Z593" s="48"/>
    </row>
    <row r="594">
      <c r="A594" s="48"/>
      <c r="B594" s="48"/>
      <c r="C594" s="48"/>
      <c r="D594" s="48"/>
      <c r="E594" s="48"/>
      <c r="F594" s="48"/>
      <c r="G594" s="48"/>
      <c r="H594" s="48"/>
      <c r="I594" s="48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  <c r="Y594" s="48"/>
      <c r="Z594" s="48"/>
    </row>
    <row r="595">
      <c r="A595" s="48"/>
      <c r="B595" s="48"/>
      <c r="C595" s="48"/>
      <c r="D595" s="48"/>
      <c r="E595" s="48"/>
      <c r="F595" s="48"/>
      <c r="G595" s="48"/>
      <c r="H595" s="48"/>
      <c r="I595" s="48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48"/>
      <c r="Z595" s="48"/>
    </row>
    <row r="596">
      <c r="A596" s="48"/>
      <c r="B596" s="48"/>
      <c r="C596" s="48"/>
      <c r="D596" s="48"/>
      <c r="E596" s="48"/>
      <c r="F596" s="48"/>
      <c r="G596" s="48"/>
      <c r="H596" s="48"/>
      <c r="I596" s="48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48"/>
      <c r="Z596" s="48"/>
    </row>
    <row r="597">
      <c r="A597" s="48"/>
      <c r="B597" s="48"/>
      <c r="C597" s="48"/>
      <c r="D597" s="48"/>
      <c r="E597" s="48"/>
      <c r="F597" s="48"/>
      <c r="G597" s="48"/>
      <c r="H597" s="48"/>
      <c r="I597" s="48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  <c r="Y597" s="48"/>
      <c r="Z597" s="48"/>
    </row>
    <row r="598">
      <c r="A598" s="48"/>
      <c r="B598" s="48"/>
      <c r="C598" s="48"/>
      <c r="D598" s="48"/>
      <c r="E598" s="48"/>
      <c r="F598" s="48"/>
      <c r="G598" s="48"/>
      <c r="H598" s="48"/>
      <c r="I598" s="48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  <c r="Y598" s="48"/>
      <c r="Z598" s="48"/>
    </row>
    <row r="599">
      <c r="A599" s="48"/>
      <c r="B599" s="48"/>
      <c r="C599" s="48"/>
      <c r="D599" s="48"/>
      <c r="E599" s="48"/>
      <c r="F599" s="48"/>
      <c r="G599" s="48"/>
      <c r="H599" s="48"/>
      <c r="I599" s="48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48"/>
      <c r="Z599" s="48"/>
    </row>
    <row r="600">
      <c r="A600" s="48"/>
      <c r="B600" s="48"/>
      <c r="C600" s="48"/>
      <c r="D600" s="48"/>
      <c r="E600" s="48"/>
      <c r="F600" s="48"/>
      <c r="G600" s="48"/>
      <c r="H600" s="48"/>
      <c r="I600" s="48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  <c r="Y600" s="48"/>
      <c r="Z600" s="48"/>
    </row>
    <row r="601">
      <c r="A601" s="48"/>
      <c r="B601" s="48"/>
      <c r="C601" s="48"/>
      <c r="D601" s="48"/>
      <c r="E601" s="48"/>
      <c r="F601" s="48"/>
      <c r="G601" s="48"/>
      <c r="H601" s="48"/>
      <c r="I601" s="48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  <c r="Z601" s="48"/>
    </row>
    <row r="602">
      <c r="A602" s="48"/>
      <c r="B602" s="48"/>
      <c r="C602" s="48"/>
      <c r="D602" s="48"/>
      <c r="E602" s="48"/>
      <c r="F602" s="48"/>
      <c r="G602" s="48"/>
      <c r="H602" s="48"/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  <c r="Z602" s="48"/>
    </row>
    <row r="603">
      <c r="A603" s="48"/>
      <c r="B603" s="48"/>
      <c r="C603" s="48"/>
      <c r="D603" s="48"/>
      <c r="E603" s="48"/>
      <c r="F603" s="48"/>
      <c r="G603" s="48"/>
      <c r="H603" s="48"/>
      <c r="I603" s="48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48"/>
      <c r="Z603" s="48"/>
    </row>
    <row r="604">
      <c r="A604" s="48"/>
      <c r="B604" s="48"/>
      <c r="C604" s="48"/>
      <c r="D604" s="48"/>
      <c r="E604" s="48"/>
      <c r="F604" s="48"/>
      <c r="G604" s="48"/>
      <c r="H604" s="48"/>
      <c r="I604" s="48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48"/>
      <c r="Z604" s="48"/>
    </row>
    <row r="605">
      <c r="A605" s="48"/>
      <c r="B605" s="48"/>
      <c r="C605" s="48"/>
      <c r="D605" s="48"/>
      <c r="E605" s="48"/>
      <c r="F605" s="48"/>
      <c r="G605" s="48"/>
      <c r="H605" s="48"/>
      <c r="I605" s="48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48"/>
      <c r="Z605" s="48"/>
    </row>
    <row r="606">
      <c r="A606" s="48"/>
      <c r="B606" s="48"/>
      <c r="C606" s="48"/>
      <c r="D606" s="48"/>
      <c r="E606" s="48"/>
      <c r="F606" s="48"/>
      <c r="G606" s="48"/>
      <c r="H606" s="48"/>
      <c r="I606" s="48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48"/>
      <c r="Z606" s="48"/>
    </row>
    <row r="607">
      <c r="A607" s="48"/>
      <c r="B607" s="48"/>
      <c r="C607" s="48"/>
      <c r="D607" s="48"/>
      <c r="E607" s="48"/>
      <c r="F607" s="48"/>
      <c r="G607" s="48"/>
      <c r="H607" s="48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  <c r="Z607" s="48"/>
    </row>
    <row r="608">
      <c r="A608" s="48"/>
      <c r="B608" s="48"/>
      <c r="C608" s="48"/>
      <c r="D608" s="48"/>
      <c r="E608" s="48"/>
      <c r="F608" s="48"/>
      <c r="G608" s="48"/>
      <c r="H608" s="48"/>
      <c r="I608" s="48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  <c r="Y608" s="48"/>
      <c r="Z608" s="48"/>
    </row>
    <row r="609">
      <c r="A609" s="48"/>
      <c r="B609" s="48"/>
      <c r="C609" s="48"/>
      <c r="D609" s="48"/>
      <c r="E609" s="48"/>
      <c r="F609" s="48"/>
      <c r="G609" s="48"/>
      <c r="H609" s="48"/>
      <c r="I609" s="48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48"/>
      <c r="Z609" s="48"/>
    </row>
    <row r="610">
      <c r="A610" s="48"/>
      <c r="B610" s="48"/>
      <c r="C610" s="48"/>
      <c r="D610" s="48"/>
      <c r="E610" s="48"/>
      <c r="F610" s="48"/>
      <c r="G610" s="48"/>
      <c r="H610" s="48"/>
      <c r="I610" s="48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  <c r="Y610" s="48"/>
      <c r="Z610" s="48"/>
    </row>
    <row r="611">
      <c r="A611" s="48"/>
      <c r="B611" s="48"/>
      <c r="C611" s="48"/>
      <c r="D611" s="48"/>
      <c r="E611" s="48"/>
      <c r="F611" s="48"/>
      <c r="G611" s="48"/>
      <c r="H611" s="48"/>
      <c r="I611" s="48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48"/>
      <c r="Z611" s="48"/>
    </row>
    <row r="612">
      <c r="A612" s="48"/>
      <c r="B612" s="48"/>
      <c r="C612" s="48"/>
      <c r="D612" s="48"/>
      <c r="E612" s="48"/>
      <c r="F612" s="48"/>
      <c r="G612" s="48"/>
      <c r="H612" s="48"/>
      <c r="I612" s="48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48"/>
      <c r="Z612" s="48"/>
    </row>
    <row r="613">
      <c r="A613" s="48"/>
      <c r="B613" s="48"/>
      <c r="C613" s="48"/>
      <c r="D613" s="48"/>
      <c r="E613" s="48"/>
      <c r="F613" s="48"/>
      <c r="G613" s="48"/>
      <c r="H613" s="48"/>
      <c r="I613" s="48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  <c r="Y613" s="48"/>
      <c r="Z613" s="48"/>
    </row>
    <row r="614">
      <c r="A614" s="48"/>
      <c r="B614" s="48"/>
      <c r="C614" s="48"/>
      <c r="D614" s="48"/>
      <c r="E614" s="48"/>
      <c r="F614" s="48"/>
      <c r="G614" s="48"/>
      <c r="H614" s="48"/>
      <c r="I614" s="48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48"/>
      <c r="Z614" s="48"/>
    </row>
    <row r="615">
      <c r="A615" s="48"/>
      <c r="B615" s="48"/>
      <c r="C615" s="48"/>
      <c r="D615" s="48"/>
      <c r="E615" s="48"/>
      <c r="F615" s="48"/>
      <c r="G615" s="48"/>
      <c r="H615" s="48"/>
      <c r="I615" s="48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48"/>
      <c r="Z615" s="48"/>
    </row>
    <row r="616">
      <c r="A616" s="48"/>
      <c r="B616" s="48"/>
      <c r="C616" s="48"/>
      <c r="D616" s="48"/>
      <c r="E616" s="48"/>
      <c r="F616" s="48"/>
      <c r="G616" s="48"/>
      <c r="H616" s="48"/>
      <c r="I616" s="48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48"/>
      <c r="Z616" s="48"/>
    </row>
    <row r="617">
      <c r="A617" s="48"/>
      <c r="B617" s="48"/>
      <c r="C617" s="48"/>
      <c r="D617" s="48"/>
      <c r="E617" s="48"/>
      <c r="F617" s="48"/>
      <c r="G617" s="48"/>
      <c r="H617" s="48"/>
      <c r="I617" s="48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  <c r="Z617" s="48"/>
    </row>
    <row r="618">
      <c r="A618" s="48"/>
      <c r="B618" s="48"/>
      <c r="C618" s="48"/>
      <c r="D618" s="48"/>
      <c r="E618" s="48"/>
      <c r="F618" s="48"/>
      <c r="G618" s="48"/>
      <c r="H618" s="48"/>
      <c r="I618" s="48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  <c r="Z618" s="48"/>
    </row>
    <row r="619">
      <c r="A619" s="48"/>
      <c r="B619" s="48"/>
      <c r="C619" s="48"/>
      <c r="D619" s="48"/>
      <c r="E619" s="48"/>
      <c r="F619" s="48"/>
      <c r="G619" s="48"/>
      <c r="H619" s="48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  <c r="Z619" s="48"/>
    </row>
    <row r="620">
      <c r="A620" s="48"/>
      <c r="B620" s="48"/>
      <c r="C620" s="48"/>
      <c r="D620" s="48"/>
      <c r="E620" s="48"/>
      <c r="F620" s="48"/>
      <c r="G620" s="48"/>
      <c r="H620" s="48"/>
      <c r="I620" s="48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48"/>
      <c r="Z620" s="48"/>
    </row>
    <row r="621">
      <c r="A621" s="48"/>
      <c r="B621" s="48"/>
      <c r="C621" s="48"/>
      <c r="D621" s="48"/>
      <c r="E621" s="48"/>
      <c r="F621" s="48"/>
      <c r="G621" s="48"/>
      <c r="H621" s="48"/>
      <c r="I621" s="48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  <c r="Y621" s="48"/>
      <c r="Z621" s="48"/>
    </row>
    <row r="622">
      <c r="A622" s="48"/>
      <c r="B622" s="48"/>
      <c r="C622" s="48"/>
      <c r="D622" s="48"/>
      <c r="E622" s="48"/>
      <c r="F622" s="48"/>
      <c r="G622" s="48"/>
      <c r="H622" s="48"/>
      <c r="I622" s="48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48"/>
      <c r="Z622" s="48"/>
    </row>
    <row r="623">
      <c r="A623" s="48"/>
      <c r="B623" s="48"/>
      <c r="C623" s="48"/>
      <c r="D623" s="48"/>
      <c r="E623" s="48"/>
      <c r="F623" s="48"/>
      <c r="G623" s="48"/>
      <c r="H623" s="48"/>
      <c r="I623" s="48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  <c r="Y623" s="48"/>
      <c r="Z623" s="48"/>
    </row>
    <row r="624">
      <c r="A624" s="48"/>
      <c r="B624" s="48"/>
      <c r="C624" s="48"/>
      <c r="D624" s="48"/>
      <c r="E624" s="48"/>
      <c r="F624" s="48"/>
      <c r="G624" s="48"/>
      <c r="H624" s="48"/>
      <c r="I624" s="48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  <c r="Y624" s="48"/>
      <c r="Z624" s="48"/>
    </row>
    <row r="625">
      <c r="A625" s="48"/>
      <c r="B625" s="48"/>
      <c r="C625" s="48"/>
      <c r="D625" s="48"/>
      <c r="E625" s="48"/>
      <c r="F625" s="48"/>
      <c r="G625" s="48"/>
      <c r="H625" s="48"/>
      <c r="I625" s="48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  <c r="Y625" s="48"/>
      <c r="Z625" s="48"/>
    </row>
    <row r="626">
      <c r="A626" s="48"/>
      <c r="B626" s="48"/>
      <c r="C626" s="48"/>
      <c r="D626" s="48"/>
      <c r="E626" s="48"/>
      <c r="F626" s="48"/>
      <c r="G626" s="48"/>
      <c r="H626" s="48"/>
      <c r="I626" s="48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48"/>
      <c r="Z626" s="48"/>
    </row>
    <row r="627">
      <c r="A627" s="48"/>
      <c r="B627" s="48"/>
      <c r="C627" s="48"/>
      <c r="D627" s="48"/>
      <c r="E627" s="48"/>
      <c r="F627" s="48"/>
      <c r="G627" s="48"/>
      <c r="H627" s="48"/>
      <c r="I627" s="48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  <c r="Y627" s="48"/>
      <c r="Z627" s="48"/>
    </row>
    <row r="628">
      <c r="A628" s="48"/>
      <c r="B628" s="48"/>
      <c r="C628" s="48"/>
      <c r="D628" s="48"/>
      <c r="E628" s="48"/>
      <c r="F628" s="48"/>
      <c r="G628" s="48"/>
      <c r="H628" s="48"/>
      <c r="I628" s="48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48"/>
      <c r="Z628" s="48"/>
    </row>
    <row r="629">
      <c r="A629" s="48"/>
      <c r="B629" s="48"/>
      <c r="C629" s="48"/>
      <c r="D629" s="48"/>
      <c r="E629" s="48"/>
      <c r="F629" s="48"/>
      <c r="G629" s="48"/>
      <c r="H629" s="48"/>
      <c r="I629" s="48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  <c r="Z629" s="48"/>
    </row>
    <row r="630">
      <c r="A630" s="48"/>
      <c r="B630" s="48"/>
      <c r="C630" s="48"/>
      <c r="D630" s="48"/>
      <c r="E630" s="48"/>
      <c r="F630" s="48"/>
      <c r="G630" s="48"/>
      <c r="H630" s="48"/>
      <c r="I630" s="48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48"/>
      <c r="Z630" s="48"/>
    </row>
    <row r="631">
      <c r="A631" s="48"/>
      <c r="B631" s="48"/>
      <c r="C631" s="48"/>
      <c r="D631" s="48"/>
      <c r="E631" s="48"/>
      <c r="F631" s="48"/>
      <c r="G631" s="48"/>
      <c r="H631" s="48"/>
      <c r="I631" s="48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  <c r="Z631" s="48"/>
    </row>
    <row r="632">
      <c r="A632" s="48"/>
      <c r="B632" s="48"/>
      <c r="C632" s="48"/>
      <c r="D632" s="48"/>
      <c r="E632" s="48"/>
      <c r="F632" s="48"/>
      <c r="G632" s="48"/>
      <c r="H632" s="48"/>
      <c r="I632" s="48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48"/>
      <c r="Z632" s="48"/>
    </row>
    <row r="633">
      <c r="A633" s="48"/>
      <c r="B633" s="48"/>
      <c r="C633" s="48"/>
      <c r="D633" s="48"/>
      <c r="E633" s="48"/>
      <c r="F633" s="48"/>
      <c r="G633" s="48"/>
      <c r="H633" s="48"/>
      <c r="I633" s="48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48"/>
      <c r="Z633" s="48"/>
    </row>
    <row r="634">
      <c r="A634" s="48"/>
      <c r="B634" s="48"/>
      <c r="C634" s="48"/>
      <c r="D634" s="48"/>
      <c r="E634" s="48"/>
      <c r="F634" s="48"/>
      <c r="G634" s="48"/>
      <c r="H634" s="48"/>
      <c r="I634" s="48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48"/>
      <c r="Z634" s="48"/>
    </row>
    <row r="635">
      <c r="A635" s="48"/>
      <c r="B635" s="48"/>
      <c r="C635" s="48"/>
      <c r="D635" s="48"/>
      <c r="E635" s="48"/>
      <c r="F635" s="48"/>
      <c r="G635" s="48"/>
      <c r="H635" s="48"/>
      <c r="I635" s="48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48"/>
      <c r="Z635" s="48"/>
    </row>
    <row r="636">
      <c r="A636" s="48"/>
      <c r="B636" s="48"/>
      <c r="C636" s="48"/>
      <c r="D636" s="48"/>
      <c r="E636" s="48"/>
      <c r="F636" s="48"/>
      <c r="G636" s="48"/>
      <c r="H636" s="48"/>
      <c r="I636" s="48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  <c r="Y636" s="48"/>
      <c r="Z636" s="48"/>
    </row>
    <row r="637">
      <c r="A637" s="48"/>
      <c r="B637" s="48"/>
      <c r="C637" s="48"/>
      <c r="D637" s="48"/>
      <c r="E637" s="48"/>
      <c r="F637" s="48"/>
      <c r="G637" s="48"/>
      <c r="H637" s="48"/>
      <c r="I637" s="48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48"/>
      <c r="Z637" s="48"/>
    </row>
    <row r="638">
      <c r="A638" s="48"/>
      <c r="B638" s="48"/>
      <c r="C638" s="48"/>
      <c r="D638" s="48"/>
      <c r="E638" s="48"/>
      <c r="F638" s="48"/>
      <c r="G638" s="48"/>
      <c r="H638" s="48"/>
      <c r="I638" s="48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48"/>
      <c r="Z638" s="48"/>
    </row>
    <row r="639">
      <c r="A639" s="48"/>
      <c r="B639" s="48"/>
      <c r="C639" s="48"/>
      <c r="D639" s="48"/>
      <c r="E639" s="48"/>
      <c r="F639" s="48"/>
      <c r="G639" s="48"/>
      <c r="H639" s="48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48"/>
      <c r="Z639" s="48"/>
    </row>
    <row r="640">
      <c r="A640" s="48"/>
      <c r="B640" s="48"/>
      <c r="C640" s="48"/>
      <c r="D640" s="48"/>
      <c r="E640" s="48"/>
      <c r="F640" s="48"/>
      <c r="G640" s="48"/>
      <c r="H640" s="48"/>
      <c r="I640" s="48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  <c r="Y640" s="48"/>
      <c r="Z640" s="48"/>
    </row>
    <row r="641">
      <c r="A641" s="48"/>
      <c r="B641" s="48"/>
      <c r="C641" s="48"/>
      <c r="D641" s="48"/>
      <c r="E641" s="48"/>
      <c r="F641" s="48"/>
      <c r="G641" s="48"/>
      <c r="H641" s="48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  <c r="Z641" s="48"/>
    </row>
    <row r="642">
      <c r="A642" s="48"/>
      <c r="B642" s="48"/>
      <c r="C642" s="48"/>
      <c r="D642" s="48"/>
      <c r="E642" s="48"/>
      <c r="F642" s="48"/>
      <c r="G642" s="48"/>
      <c r="H642" s="48"/>
      <c r="I642" s="48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48"/>
      <c r="Z642" s="48"/>
    </row>
    <row r="643">
      <c r="A643" s="48"/>
      <c r="B643" s="48"/>
      <c r="C643" s="48"/>
      <c r="D643" s="48"/>
      <c r="E643" s="48"/>
      <c r="F643" s="48"/>
      <c r="G643" s="48"/>
      <c r="H643" s="48"/>
      <c r="I643" s="48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  <c r="Z643" s="48"/>
    </row>
    <row r="644">
      <c r="A644" s="48"/>
      <c r="B644" s="48"/>
      <c r="C644" s="48"/>
      <c r="D644" s="48"/>
      <c r="E644" s="48"/>
      <c r="F644" s="48"/>
      <c r="G644" s="48"/>
      <c r="H644" s="48"/>
      <c r="I644" s="48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48"/>
      <c r="Z644" s="48"/>
    </row>
    <row r="645">
      <c r="A645" s="48"/>
      <c r="B645" s="48"/>
      <c r="C645" s="48"/>
      <c r="D645" s="48"/>
      <c r="E645" s="48"/>
      <c r="F645" s="48"/>
      <c r="G645" s="48"/>
      <c r="H645" s="48"/>
      <c r="I645" s="48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48"/>
      <c r="Z645" s="48"/>
    </row>
    <row r="646">
      <c r="A646" s="48"/>
      <c r="B646" s="48"/>
      <c r="C646" s="48"/>
      <c r="D646" s="48"/>
      <c r="E646" s="48"/>
      <c r="F646" s="48"/>
      <c r="G646" s="48"/>
      <c r="H646" s="48"/>
      <c r="I646" s="48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48"/>
      <c r="Z646" s="48"/>
    </row>
    <row r="647">
      <c r="A647" s="48"/>
      <c r="B647" s="48"/>
      <c r="C647" s="48"/>
      <c r="D647" s="48"/>
      <c r="E647" s="48"/>
      <c r="F647" s="48"/>
      <c r="G647" s="48"/>
      <c r="H647" s="48"/>
      <c r="I647" s="48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  <c r="Y647" s="48"/>
      <c r="Z647" s="48"/>
    </row>
    <row r="648">
      <c r="A648" s="48"/>
      <c r="B648" s="48"/>
      <c r="C648" s="48"/>
      <c r="D648" s="48"/>
      <c r="E648" s="48"/>
      <c r="F648" s="48"/>
      <c r="G648" s="48"/>
      <c r="H648" s="48"/>
      <c r="I648" s="48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  <c r="Y648" s="48"/>
      <c r="Z648" s="48"/>
    </row>
    <row r="649">
      <c r="A649" s="48"/>
      <c r="B649" s="48"/>
      <c r="C649" s="48"/>
      <c r="D649" s="48"/>
      <c r="E649" s="48"/>
      <c r="F649" s="48"/>
      <c r="G649" s="48"/>
      <c r="H649" s="48"/>
      <c r="I649" s="48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48"/>
      <c r="Z649" s="48"/>
    </row>
    <row r="650">
      <c r="A650" s="48"/>
      <c r="B650" s="48"/>
      <c r="C650" s="48"/>
      <c r="D650" s="48"/>
      <c r="E650" s="48"/>
      <c r="F650" s="48"/>
      <c r="G650" s="48"/>
      <c r="H650" s="48"/>
      <c r="I650" s="48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  <c r="Y650" s="48"/>
      <c r="Z650" s="48"/>
    </row>
    <row r="651">
      <c r="A651" s="48"/>
      <c r="B651" s="48"/>
      <c r="C651" s="48"/>
      <c r="D651" s="48"/>
      <c r="E651" s="48"/>
      <c r="F651" s="48"/>
      <c r="G651" s="48"/>
      <c r="H651" s="48"/>
      <c r="I651" s="48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  <c r="Y651" s="48"/>
      <c r="Z651" s="48"/>
    </row>
    <row r="652">
      <c r="A652" s="48"/>
      <c r="B652" s="48"/>
      <c r="C652" s="48"/>
      <c r="D652" s="48"/>
      <c r="E652" s="48"/>
      <c r="F652" s="48"/>
      <c r="G652" s="48"/>
      <c r="H652" s="48"/>
      <c r="I652" s="48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  <c r="Y652" s="48"/>
      <c r="Z652" s="48"/>
    </row>
    <row r="653">
      <c r="A653" s="48"/>
      <c r="B653" s="48"/>
      <c r="C653" s="48"/>
      <c r="D653" s="48"/>
      <c r="E653" s="48"/>
      <c r="F653" s="48"/>
      <c r="G653" s="48"/>
      <c r="H653" s="48"/>
      <c r="I653" s="48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48"/>
      <c r="Z653" s="48"/>
    </row>
    <row r="654">
      <c r="A654" s="48"/>
      <c r="B654" s="48"/>
      <c r="C654" s="48"/>
      <c r="D654" s="48"/>
      <c r="E654" s="48"/>
      <c r="F654" s="48"/>
      <c r="G654" s="48"/>
      <c r="H654" s="48"/>
      <c r="I654" s="48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  <c r="Y654" s="48"/>
      <c r="Z654" s="48"/>
    </row>
    <row r="655">
      <c r="A655" s="48"/>
      <c r="B655" s="48"/>
      <c r="C655" s="48"/>
      <c r="D655" s="48"/>
      <c r="E655" s="48"/>
      <c r="F655" s="48"/>
      <c r="G655" s="48"/>
      <c r="H655" s="48"/>
      <c r="I655" s="48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  <c r="Y655" s="48"/>
      <c r="Z655" s="48"/>
    </row>
    <row r="656">
      <c r="A656" s="48"/>
      <c r="B656" s="48"/>
      <c r="C656" s="48"/>
      <c r="D656" s="48"/>
      <c r="E656" s="48"/>
      <c r="F656" s="48"/>
      <c r="G656" s="48"/>
      <c r="H656" s="48"/>
      <c r="I656" s="48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  <c r="Y656" s="48"/>
      <c r="Z656" s="48"/>
    </row>
    <row r="657">
      <c r="A657" s="48"/>
      <c r="B657" s="48"/>
      <c r="C657" s="48"/>
      <c r="D657" s="48"/>
      <c r="E657" s="48"/>
      <c r="F657" s="48"/>
      <c r="G657" s="48"/>
      <c r="H657" s="48"/>
      <c r="I657" s="48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48"/>
      <c r="Z657" s="48"/>
    </row>
    <row r="658">
      <c r="A658" s="48"/>
      <c r="B658" s="48"/>
      <c r="C658" s="48"/>
      <c r="D658" s="48"/>
      <c r="E658" s="48"/>
      <c r="F658" s="48"/>
      <c r="G658" s="48"/>
      <c r="H658" s="48"/>
      <c r="I658" s="48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  <c r="Z658" s="48"/>
    </row>
    <row r="659">
      <c r="A659" s="48"/>
      <c r="B659" s="48"/>
      <c r="C659" s="48"/>
      <c r="D659" s="48"/>
      <c r="E659" s="48"/>
      <c r="F659" s="48"/>
      <c r="G659" s="48"/>
      <c r="H659" s="48"/>
      <c r="I659" s="48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  <c r="Z659" s="48"/>
    </row>
    <row r="660">
      <c r="A660" s="48"/>
      <c r="B660" s="48"/>
      <c r="C660" s="48"/>
      <c r="D660" s="48"/>
      <c r="E660" s="48"/>
      <c r="F660" s="48"/>
      <c r="G660" s="48"/>
      <c r="H660" s="48"/>
      <c r="I660" s="48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  <c r="Y660" s="48"/>
      <c r="Z660" s="48"/>
    </row>
    <row r="661">
      <c r="A661" s="48"/>
      <c r="B661" s="48"/>
      <c r="C661" s="48"/>
      <c r="D661" s="48"/>
      <c r="E661" s="48"/>
      <c r="F661" s="48"/>
      <c r="G661" s="48"/>
      <c r="H661" s="48"/>
      <c r="I661" s="48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  <c r="Y661" s="48"/>
      <c r="Z661" s="48"/>
    </row>
    <row r="662">
      <c r="A662" s="48"/>
      <c r="B662" s="48"/>
      <c r="C662" s="48"/>
      <c r="D662" s="48"/>
      <c r="E662" s="48"/>
      <c r="F662" s="48"/>
      <c r="G662" s="48"/>
      <c r="H662" s="48"/>
      <c r="I662" s="48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  <c r="Z662" s="48"/>
    </row>
    <row r="663">
      <c r="A663" s="48"/>
      <c r="B663" s="48"/>
      <c r="C663" s="48"/>
      <c r="D663" s="48"/>
      <c r="E663" s="48"/>
      <c r="F663" s="48"/>
      <c r="G663" s="48"/>
      <c r="H663" s="48"/>
      <c r="I663" s="48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  <c r="Y663" s="48"/>
      <c r="Z663" s="48"/>
    </row>
    <row r="664">
      <c r="A664" s="48"/>
      <c r="B664" s="48"/>
      <c r="C664" s="48"/>
      <c r="D664" s="48"/>
      <c r="E664" s="48"/>
      <c r="F664" s="48"/>
      <c r="G664" s="48"/>
      <c r="H664" s="48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  <c r="Z664" s="48"/>
    </row>
    <row r="665">
      <c r="A665" s="48"/>
      <c r="B665" s="48"/>
      <c r="C665" s="48"/>
      <c r="D665" s="48"/>
      <c r="E665" s="48"/>
      <c r="F665" s="48"/>
      <c r="G665" s="48"/>
      <c r="H665" s="48"/>
      <c r="I665" s="48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48"/>
      <c r="Z665" s="48"/>
    </row>
    <row r="666">
      <c r="A666" s="48"/>
      <c r="B666" s="48"/>
      <c r="C666" s="48"/>
      <c r="D666" s="48"/>
      <c r="E666" s="48"/>
      <c r="F666" s="48"/>
      <c r="G666" s="48"/>
      <c r="H666" s="48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48"/>
      <c r="Z666" s="48"/>
    </row>
    <row r="667">
      <c r="A667" s="48"/>
      <c r="B667" s="48"/>
      <c r="C667" s="48"/>
      <c r="D667" s="48"/>
      <c r="E667" s="48"/>
      <c r="F667" s="48"/>
      <c r="G667" s="48"/>
      <c r="H667" s="48"/>
      <c r="I667" s="48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  <c r="Z667" s="48"/>
    </row>
    <row r="668">
      <c r="A668" s="48"/>
      <c r="B668" s="48"/>
      <c r="C668" s="48"/>
      <c r="D668" s="48"/>
      <c r="E668" s="48"/>
      <c r="F668" s="48"/>
      <c r="G668" s="48"/>
      <c r="H668" s="48"/>
      <c r="I668" s="48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  <c r="Y668" s="48"/>
      <c r="Z668" s="48"/>
    </row>
    <row r="669">
      <c r="A669" s="48"/>
      <c r="B669" s="48"/>
      <c r="C669" s="48"/>
      <c r="D669" s="48"/>
      <c r="E669" s="48"/>
      <c r="F669" s="48"/>
      <c r="G669" s="48"/>
      <c r="H669" s="48"/>
      <c r="I669" s="48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48"/>
      <c r="Z669" s="48"/>
    </row>
    <row r="670">
      <c r="A670" s="48"/>
      <c r="B670" s="48"/>
      <c r="C670" s="48"/>
      <c r="D670" s="48"/>
      <c r="E670" s="48"/>
      <c r="F670" s="48"/>
      <c r="G670" s="48"/>
      <c r="H670" s="48"/>
      <c r="I670" s="48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  <c r="Y670" s="48"/>
      <c r="Z670" s="48"/>
    </row>
    <row r="671">
      <c r="A671" s="48"/>
      <c r="B671" s="48"/>
      <c r="C671" s="48"/>
      <c r="D671" s="48"/>
      <c r="E671" s="48"/>
      <c r="F671" s="48"/>
      <c r="G671" s="48"/>
      <c r="H671" s="48"/>
      <c r="I671" s="48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  <c r="Y671" s="48"/>
      <c r="Z671" s="48"/>
    </row>
    <row r="672">
      <c r="A672" s="48"/>
      <c r="B672" s="48"/>
      <c r="C672" s="48"/>
      <c r="D672" s="48"/>
      <c r="E672" s="48"/>
      <c r="F672" s="48"/>
      <c r="G672" s="48"/>
      <c r="H672" s="48"/>
      <c r="I672" s="48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48"/>
      <c r="Z672" s="48"/>
    </row>
    <row r="673">
      <c r="A673" s="48"/>
      <c r="B673" s="48"/>
      <c r="C673" s="48"/>
      <c r="D673" s="48"/>
      <c r="E673" s="48"/>
      <c r="F673" s="48"/>
      <c r="G673" s="48"/>
      <c r="H673" s="48"/>
      <c r="I673" s="48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  <c r="Y673" s="48"/>
      <c r="Z673" s="48"/>
    </row>
    <row r="674">
      <c r="A674" s="48"/>
      <c r="B674" s="48"/>
      <c r="C674" s="48"/>
      <c r="D674" s="48"/>
      <c r="E674" s="48"/>
      <c r="F674" s="48"/>
      <c r="G674" s="48"/>
      <c r="H674" s="48"/>
      <c r="I674" s="48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  <c r="Y674" s="48"/>
      <c r="Z674" s="48"/>
    </row>
    <row r="675">
      <c r="A675" s="48"/>
      <c r="B675" s="48"/>
      <c r="C675" s="48"/>
      <c r="D675" s="48"/>
      <c r="E675" s="48"/>
      <c r="F675" s="48"/>
      <c r="G675" s="48"/>
      <c r="H675" s="48"/>
      <c r="I675" s="48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  <c r="Y675" s="48"/>
      <c r="Z675" s="48"/>
    </row>
    <row r="676">
      <c r="A676" s="48"/>
      <c r="B676" s="48"/>
      <c r="C676" s="48"/>
      <c r="D676" s="48"/>
      <c r="E676" s="48"/>
      <c r="F676" s="48"/>
      <c r="G676" s="48"/>
      <c r="H676" s="48"/>
      <c r="I676" s="48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  <c r="Y676" s="48"/>
      <c r="Z676" s="48"/>
    </row>
    <row r="677">
      <c r="A677" s="48"/>
      <c r="B677" s="48"/>
      <c r="C677" s="48"/>
      <c r="D677" s="48"/>
      <c r="E677" s="48"/>
      <c r="F677" s="48"/>
      <c r="G677" s="48"/>
      <c r="H677" s="48"/>
      <c r="I677" s="48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  <c r="Y677" s="48"/>
      <c r="Z677" s="48"/>
    </row>
    <row r="678">
      <c r="A678" s="48"/>
      <c r="B678" s="48"/>
      <c r="C678" s="48"/>
      <c r="D678" s="48"/>
      <c r="E678" s="48"/>
      <c r="F678" s="48"/>
      <c r="G678" s="48"/>
      <c r="H678" s="48"/>
      <c r="I678" s="48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  <c r="Y678" s="48"/>
      <c r="Z678" s="48"/>
    </row>
    <row r="679">
      <c r="A679" s="48"/>
      <c r="B679" s="48"/>
      <c r="C679" s="48"/>
      <c r="D679" s="48"/>
      <c r="E679" s="48"/>
      <c r="F679" s="48"/>
      <c r="G679" s="48"/>
      <c r="H679" s="48"/>
      <c r="I679" s="48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  <c r="Y679" s="48"/>
      <c r="Z679" s="48"/>
    </row>
    <row r="680">
      <c r="A680" s="48"/>
      <c r="B680" s="48"/>
      <c r="C680" s="48"/>
      <c r="D680" s="48"/>
      <c r="E680" s="48"/>
      <c r="F680" s="48"/>
      <c r="G680" s="48"/>
      <c r="H680" s="48"/>
      <c r="I680" s="48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  <c r="Y680" s="48"/>
      <c r="Z680" s="48"/>
    </row>
    <row r="681">
      <c r="A681" s="48"/>
      <c r="B681" s="48"/>
      <c r="C681" s="48"/>
      <c r="D681" s="48"/>
      <c r="E681" s="48"/>
      <c r="F681" s="48"/>
      <c r="G681" s="48"/>
      <c r="H681" s="48"/>
      <c r="I681" s="48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  <c r="Y681" s="48"/>
      <c r="Z681" s="48"/>
    </row>
    <row r="682">
      <c r="A682" s="48"/>
      <c r="B682" s="48"/>
      <c r="C682" s="48"/>
      <c r="D682" s="48"/>
      <c r="E682" s="48"/>
      <c r="F682" s="48"/>
      <c r="G682" s="48"/>
      <c r="H682" s="48"/>
      <c r="I682" s="48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  <c r="Y682" s="48"/>
      <c r="Z682" s="48"/>
    </row>
    <row r="683">
      <c r="A683" s="48"/>
      <c r="B683" s="48"/>
      <c r="C683" s="48"/>
      <c r="D683" s="48"/>
      <c r="E683" s="48"/>
      <c r="F683" s="48"/>
      <c r="G683" s="48"/>
      <c r="H683" s="48"/>
      <c r="I683" s="48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48"/>
      <c r="Z683" s="48"/>
    </row>
    <row r="684">
      <c r="A684" s="48"/>
      <c r="B684" s="48"/>
      <c r="C684" s="48"/>
      <c r="D684" s="48"/>
      <c r="E684" s="48"/>
      <c r="F684" s="48"/>
      <c r="G684" s="48"/>
      <c r="H684" s="48"/>
      <c r="I684" s="48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  <c r="Y684" s="48"/>
      <c r="Z684" s="48"/>
    </row>
    <row r="685">
      <c r="A685" s="48"/>
      <c r="B685" s="48"/>
      <c r="C685" s="48"/>
      <c r="D685" s="48"/>
      <c r="E685" s="48"/>
      <c r="F685" s="48"/>
      <c r="G685" s="48"/>
      <c r="H685" s="48"/>
      <c r="I685" s="48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48"/>
      <c r="Z685" s="48"/>
    </row>
    <row r="686">
      <c r="A686" s="48"/>
      <c r="B686" s="48"/>
      <c r="C686" s="48"/>
      <c r="D686" s="48"/>
      <c r="E686" s="48"/>
      <c r="F686" s="48"/>
      <c r="G686" s="48"/>
      <c r="H686" s="48"/>
      <c r="I686" s="48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48"/>
      <c r="Z686" s="48"/>
    </row>
    <row r="687">
      <c r="A687" s="48"/>
      <c r="B687" s="48"/>
      <c r="C687" s="48"/>
      <c r="D687" s="48"/>
      <c r="E687" s="48"/>
      <c r="F687" s="48"/>
      <c r="G687" s="48"/>
      <c r="H687" s="48"/>
      <c r="I687" s="48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48"/>
      <c r="Z687" s="48"/>
    </row>
    <row r="688">
      <c r="A688" s="48"/>
      <c r="B688" s="48"/>
      <c r="C688" s="48"/>
      <c r="D688" s="48"/>
      <c r="E688" s="48"/>
      <c r="F688" s="48"/>
      <c r="G688" s="48"/>
      <c r="H688" s="48"/>
      <c r="I688" s="48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  <c r="Y688" s="48"/>
      <c r="Z688" s="48"/>
    </row>
    <row r="689">
      <c r="A689" s="48"/>
      <c r="B689" s="48"/>
      <c r="C689" s="48"/>
      <c r="D689" s="48"/>
      <c r="E689" s="48"/>
      <c r="F689" s="48"/>
      <c r="G689" s="48"/>
      <c r="H689" s="48"/>
      <c r="I689" s="48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48"/>
      <c r="Z689" s="48"/>
    </row>
    <row r="690">
      <c r="A690" s="48"/>
      <c r="B690" s="48"/>
      <c r="C690" s="48"/>
      <c r="D690" s="48"/>
      <c r="E690" s="48"/>
      <c r="F690" s="48"/>
      <c r="G690" s="48"/>
      <c r="H690" s="48"/>
      <c r="I690" s="48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  <c r="Y690" s="48"/>
      <c r="Z690" s="48"/>
    </row>
    <row r="691">
      <c r="A691" s="48"/>
      <c r="B691" s="48"/>
      <c r="C691" s="48"/>
      <c r="D691" s="48"/>
      <c r="E691" s="48"/>
      <c r="F691" s="48"/>
      <c r="G691" s="48"/>
      <c r="H691" s="48"/>
      <c r="I691" s="48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  <c r="Y691" s="48"/>
      <c r="Z691" s="48"/>
    </row>
    <row r="692">
      <c r="A692" s="48"/>
      <c r="B692" s="48"/>
      <c r="C692" s="48"/>
      <c r="D692" s="48"/>
      <c r="E692" s="48"/>
      <c r="F692" s="48"/>
      <c r="G692" s="48"/>
      <c r="H692" s="48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48"/>
      <c r="Z692" s="48"/>
    </row>
    <row r="693">
      <c r="A693" s="48"/>
      <c r="B693" s="48"/>
      <c r="C693" s="48"/>
      <c r="D693" s="48"/>
      <c r="E693" s="48"/>
      <c r="F693" s="48"/>
      <c r="G693" s="48"/>
      <c r="H693" s="48"/>
      <c r="I693" s="48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  <c r="Y693" s="48"/>
      <c r="Z693" s="48"/>
    </row>
    <row r="694">
      <c r="A694" s="48"/>
      <c r="B694" s="48"/>
      <c r="C694" s="48"/>
      <c r="D694" s="48"/>
      <c r="E694" s="48"/>
      <c r="F694" s="48"/>
      <c r="G694" s="48"/>
      <c r="H694" s="48"/>
      <c r="I694" s="48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  <c r="Y694" s="48"/>
      <c r="Z694" s="48"/>
    </row>
    <row r="695">
      <c r="A695" s="48"/>
      <c r="B695" s="48"/>
      <c r="C695" s="48"/>
      <c r="D695" s="48"/>
      <c r="E695" s="48"/>
      <c r="F695" s="48"/>
      <c r="G695" s="48"/>
      <c r="H695" s="48"/>
      <c r="I695" s="48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  <c r="Y695" s="48"/>
      <c r="Z695" s="48"/>
    </row>
    <row r="696">
      <c r="A696" s="48"/>
      <c r="B696" s="48"/>
      <c r="C696" s="48"/>
      <c r="D696" s="48"/>
      <c r="E696" s="48"/>
      <c r="F696" s="48"/>
      <c r="G696" s="48"/>
      <c r="H696" s="48"/>
      <c r="I696" s="48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  <c r="Y696" s="48"/>
      <c r="Z696" s="48"/>
    </row>
    <row r="697">
      <c r="A697" s="48"/>
      <c r="B697" s="48"/>
      <c r="C697" s="48"/>
      <c r="D697" s="48"/>
      <c r="E697" s="48"/>
      <c r="F697" s="48"/>
      <c r="G697" s="48"/>
      <c r="H697" s="48"/>
      <c r="I697" s="48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  <c r="Y697" s="48"/>
      <c r="Z697" s="48"/>
    </row>
    <row r="698">
      <c r="A698" s="48"/>
      <c r="B698" s="48"/>
      <c r="C698" s="48"/>
      <c r="D698" s="48"/>
      <c r="E698" s="48"/>
      <c r="F698" s="48"/>
      <c r="G698" s="48"/>
      <c r="H698" s="48"/>
      <c r="I698" s="48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48"/>
      <c r="Z698" s="48"/>
    </row>
    <row r="699">
      <c r="A699" s="48"/>
      <c r="B699" s="48"/>
      <c r="C699" s="48"/>
      <c r="D699" s="48"/>
      <c r="E699" s="48"/>
      <c r="F699" s="48"/>
      <c r="G699" s="48"/>
      <c r="H699" s="48"/>
      <c r="I699" s="48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  <c r="Y699" s="48"/>
      <c r="Z699" s="48"/>
    </row>
    <row r="700">
      <c r="A700" s="48"/>
      <c r="B700" s="48"/>
      <c r="C700" s="48"/>
      <c r="D700" s="48"/>
      <c r="E700" s="48"/>
      <c r="F700" s="48"/>
      <c r="G700" s="48"/>
      <c r="H700" s="48"/>
      <c r="I700" s="48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  <c r="Y700" s="48"/>
      <c r="Z700" s="48"/>
    </row>
    <row r="701">
      <c r="A701" s="48"/>
      <c r="B701" s="48"/>
      <c r="C701" s="48"/>
      <c r="D701" s="48"/>
      <c r="E701" s="48"/>
      <c r="F701" s="48"/>
      <c r="G701" s="48"/>
      <c r="H701" s="48"/>
      <c r="I701" s="48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48"/>
      <c r="Z701" s="48"/>
    </row>
    <row r="702">
      <c r="A702" s="48"/>
      <c r="B702" s="48"/>
      <c r="C702" s="48"/>
      <c r="D702" s="48"/>
      <c r="E702" s="48"/>
      <c r="F702" s="48"/>
      <c r="G702" s="48"/>
      <c r="H702" s="48"/>
      <c r="I702" s="48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48"/>
      <c r="Z702" s="48"/>
    </row>
    <row r="703">
      <c r="A703" s="48"/>
      <c r="B703" s="48"/>
      <c r="C703" s="48"/>
      <c r="D703" s="48"/>
      <c r="E703" s="48"/>
      <c r="F703" s="48"/>
      <c r="G703" s="48"/>
      <c r="H703" s="48"/>
      <c r="I703" s="48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48"/>
      <c r="Z703" s="48"/>
    </row>
    <row r="704">
      <c r="A704" s="48"/>
      <c r="B704" s="48"/>
      <c r="C704" s="48"/>
      <c r="D704" s="48"/>
      <c r="E704" s="48"/>
      <c r="F704" s="48"/>
      <c r="G704" s="48"/>
      <c r="H704" s="48"/>
      <c r="I704" s="48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48"/>
      <c r="Z704" s="48"/>
    </row>
    <row r="705">
      <c r="A705" s="48"/>
      <c r="B705" s="48"/>
      <c r="C705" s="48"/>
      <c r="D705" s="48"/>
      <c r="E705" s="48"/>
      <c r="F705" s="48"/>
      <c r="G705" s="48"/>
      <c r="H705" s="48"/>
      <c r="I705" s="48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  <c r="Y705" s="48"/>
      <c r="Z705" s="48"/>
    </row>
    <row r="706">
      <c r="A706" s="48"/>
      <c r="B706" s="48"/>
      <c r="C706" s="48"/>
      <c r="D706" s="48"/>
      <c r="E706" s="48"/>
      <c r="F706" s="48"/>
      <c r="G706" s="48"/>
      <c r="H706" s="48"/>
      <c r="I706" s="48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  <c r="Z706" s="48"/>
    </row>
    <row r="707">
      <c r="A707" s="48"/>
      <c r="B707" s="48"/>
      <c r="C707" s="48"/>
      <c r="D707" s="48"/>
      <c r="E707" s="48"/>
      <c r="F707" s="48"/>
      <c r="G707" s="48"/>
      <c r="H707" s="48"/>
      <c r="I707" s="48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48"/>
      <c r="Z707" s="48"/>
    </row>
    <row r="708">
      <c r="A708" s="48"/>
      <c r="B708" s="48"/>
      <c r="C708" s="48"/>
      <c r="D708" s="48"/>
      <c r="E708" s="48"/>
      <c r="F708" s="48"/>
      <c r="G708" s="48"/>
      <c r="H708" s="48"/>
      <c r="I708" s="48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48"/>
      <c r="Z708" s="48"/>
    </row>
    <row r="709">
      <c r="A709" s="48"/>
      <c r="B709" s="48"/>
      <c r="C709" s="48"/>
      <c r="D709" s="48"/>
      <c r="E709" s="48"/>
      <c r="F709" s="48"/>
      <c r="G709" s="48"/>
      <c r="H709" s="48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  <c r="Z709" s="48"/>
    </row>
    <row r="710">
      <c r="A710" s="48"/>
      <c r="B710" s="48"/>
      <c r="C710" s="48"/>
      <c r="D710" s="48"/>
      <c r="E710" s="48"/>
      <c r="F710" s="48"/>
      <c r="G710" s="48"/>
      <c r="H710" s="48"/>
      <c r="I710" s="48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48"/>
      <c r="Z710" s="48"/>
    </row>
    <row r="711">
      <c r="A711" s="48"/>
      <c r="B711" s="48"/>
      <c r="C711" s="48"/>
      <c r="D711" s="48"/>
      <c r="E711" s="48"/>
      <c r="F711" s="48"/>
      <c r="G711" s="48"/>
      <c r="H711" s="48"/>
      <c r="I711" s="48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48"/>
      <c r="Z711" s="48"/>
    </row>
    <row r="712">
      <c r="A712" s="48"/>
      <c r="B712" s="48"/>
      <c r="C712" s="48"/>
      <c r="D712" s="48"/>
      <c r="E712" s="48"/>
      <c r="F712" s="48"/>
      <c r="G712" s="48"/>
      <c r="H712" s="48"/>
      <c r="I712" s="48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48"/>
      <c r="Z712" s="48"/>
    </row>
    <row r="713">
      <c r="A713" s="48"/>
      <c r="B713" s="48"/>
      <c r="C713" s="48"/>
      <c r="D713" s="48"/>
      <c r="E713" s="48"/>
      <c r="F713" s="48"/>
      <c r="G713" s="48"/>
      <c r="H713" s="48"/>
      <c r="I713" s="48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48"/>
      <c r="Z713" s="48"/>
    </row>
    <row r="714">
      <c r="A714" s="48"/>
      <c r="B714" s="48"/>
      <c r="C714" s="48"/>
      <c r="D714" s="48"/>
      <c r="E714" s="48"/>
      <c r="F714" s="48"/>
      <c r="G714" s="48"/>
      <c r="H714" s="48"/>
      <c r="I714" s="48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48"/>
      <c r="Z714" s="48"/>
    </row>
    <row r="715">
      <c r="A715" s="48"/>
      <c r="B715" s="48"/>
      <c r="C715" s="48"/>
      <c r="D715" s="48"/>
      <c r="E715" s="48"/>
      <c r="F715" s="48"/>
      <c r="G715" s="48"/>
      <c r="H715" s="48"/>
      <c r="I715" s="48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48"/>
      <c r="Z715" s="48"/>
    </row>
    <row r="716">
      <c r="A716" s="48"/>
      <c r="B716" s="48"/>
      <c r="C716" s="48"/>
      <c r="D716" s="48"/>
      <c r="E716" s="48"/>
      <c r="F716" s="48"/>
      <c r="G716" s="48"/>
      <c r="H716" s="48"/>
      <c r="I716" s="48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48"/>
      <c r="Z716" s="48"/>
    </row>
    <row r="717">
      <c r="A717" s="48"/>
      <c r="B717" s="48"/>
      <c r="C717" s="48"/>
      <c r="D717" s="48"/>
      <c r="E717" s="48"/>
      <c r="F717" s="48"/>
      <c r="G717" s="48"/>
      <c r="H717" s="48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48"/>
      <c r="Z717" s="48"/>
    </row>
    <row r="718">
      <c r="A718" s="48"/>
      <c r="B718" s="48"/>
      <c r="C718" s="48"/>
      <c r="D718" s="48"/>
      <c r="E718" s="48"/>
      <c r="F718" s="48"/>
      <c r="G718" s="48"/>
      <c r="H718" s="48"/>
      <c r="I718" s="48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48"/>
      <c r="Z718" s="48"/>
    </row>
    <row r="719">
      <c r="A719" s="48"/>
      <c r="B719" s="48"/>
      <c r="C719" s="48"/>
      <c r="D719" s="48"/>
      <c r="E719" s="48"/>
      <c r="F719" s="48"/>
      <c r="G719" s="48"/>
      <c r="H719" s="48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  <c r="Z719" s="48"/>
    </row>
    <row r="720">
      <c r="A720" s="48"/>
      <c r="B720" s="48"/>
      <c r="C720" s="48"/>
      <c r="D720" s="48"/>
      <c r="E720" s="48"/>
      <c r="F720" s="48"/>
      <c r="G720" s="48"/>
      <c r="H720" s="48"/>
      <c r="I720" s="48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48"/>
      <c r="Z720" s="48"/>
    </row>
    <row r="721">
      <c r="A721" s="48"/>
      <c r="B721" s="48"/>
      <c r="C721" s="48"/>
      <c r="D721" s="48"/>
      <c r="E721" s="48"/>
      <c r="F721" s="48"/>
      <c r="G721" s="48"/>
      <c r="H721" s="48"/>
      <c r="I721" s="48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48"/>
      <c r="Z721" s="48"/>
    </row>
    <row r="722">
      <c r="A722" s="48"/>
      <c r="B722" s="48"/>
      <c r="C722" s="48"/>
      <c r="D722" s="48"/>
      <c r="E722" s="48"/>
      <c r="F722" s="48"/>
      <c r="G722" s="48"/>
      <c r="H722" s="48"/>
      <c r="I722" s="48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48"/>
      <c r="Z722" s="48"/>
    </row>
    <row r="723">
      <c r="A723" s="48"/>
      <c r="B723" s="48"/>
      <c r="C723" s="48"/>
      <c r="D723" s="48"/>
      <c r="E723" s="48"/>
      <c r="F723" s="48"/>
      <c r="G723" s="48"/>
      <c r="H723" s="48"/>
      <c r="I723" s="48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  <c r="Y723" s="48"/>
      <c r="Z723" s="48"/>
    </row>
    <row r="724">
      <c r="A724" s="48"/>
      <c r="B724" s="48"/>
      <c r="C724" s="48"/>
      <c r="D724" s="48"/>
      <c r="E724" s="48"/>
      <c r="F724" s="48"/>
      <c r="G724" s="48"/>
      <c r="H724" s="48"/>
      <c r="I724" s="48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  <c r="Y724" s="48"/>
      <c r="Z724" s="48"/>
    </row>
    <row r="725">
      <c r="A725" s="48"/>
      <c r="B725" s="48"/>
      <c r="C725" s="48"/>
      <c r="D725" s="48"/>
      <c r="E725" s="48"/>
      <c r="F725" s="48"/>
      <c r="G725" s="48"/>
      <c r="H725" s="48"/>
      <c r="I725" s="48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  <c r="Y725" s="48"/>
      <c r="Z725" s="48"/>
    </row>
    <row r="726">
      <c r="A726" s="48"/>
      <c r="B726" s="48"/>
      <c r="C726" s="48"/>
      <c r="D726" s="48"/>
      <c r="E726" s="48"/>
      <c r="F726" s="48"/>
      <c r="G726" s="48"/>
      <c r="H726" s="48"/>
      <c r="I726" s="48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48"/>
      <c r="Z726" s="48"/>
    </row>
    <row r="727">
      <c r="A727" s="48"/>
      <c r="B727" s="48"/>
      <c r="C727" s="48"/>
      <c r="D727" s="48"/>
      <c r="E727" s="48"/>
      <c r="F727" s="48"/>
      <c r="G727" s="48"/>
      <c r="H727" s="48"/>
      <c r="I727" s="48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48"/>
      <c r="Z727" s="48"/>
    </row>
    <row r="728">
      <c r="A728" s="48"/>
      <c r="B728" s="48"/>
      <c r="C728" s="48"/>
      <c r="D728" s="48"/>
      <c r="E728" s="48"/>
      <c r="F728" s="48"/>
      <c r="G728" s="48"/>
      <c r="H728" s="48"/>
      <c r="I728" s="48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48"/>
      <c r="Z728" s="48"/>
    </row>
    <row r="729">
      <c r="A729" s="48"/>
      <c r="B729" s="48"/>
      <c r="C729" s="48"/>
      <c r="D729" s="48"/>
      <c r="E729" s="48"/>
      <c r="F729" s="48"/>
      <c r="G729" s="48"/>
      <c r="H729" s="48"/>
      <c r="I729" s="48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  <c r="Y729" s="48"/>
      <c r="Z729" s="48"/>
    </row>
    <row r="730">
      <c r="A730" s="48"/>
      <c r="B730" s="48"/>
      <c r="C730" s="48"/>
      <c r="D730" s="48"/>
      <c r="E730" s="48"/>
      <c r="F730" s="48"/>
      <c r="G730" s="48"/>
      <c r="H730" s="48"/>
      <c r="I730" s="48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  <c r="Y730" s="48"/>
      <c r="Z730" s="48"/>
    </row>
    <row r="731">
      <c r="A731" s="48"/>
      <c r="B731" s="48"/>
      <c r="C731" s="48"/>
      <c r="D731" s="48"/>
      <c r="E731" s="48"/>
      <c r="F731" s="48"/>
      <c r="G731" s="48"/>
      <c r="H731" s="48"/>
      <c r="I731" s="48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  <c r="Y731" s="48"/>
      <c r="Z731" s="48"/>
    </row>
    <row r="732">
      <c r="A732" s="48"/>
      <c r="B732" s="48"/>
      <c r="C732" s="48"/>
      <c r="D732" s="48"/>
      <c r="E732" s="48"/>
      <c r="F732" s="48"/>
      <c r="G732" s="48"/>
      <c r="H732" s="48"/>
      <c r="I732" s="48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  <c r="Y732" s="48"/>
      <c r="Z732" s="48"/>
    </row>
    <row r="733">
      <c r="A733" s="48"/>
      <c r="B733" s="48"/>
      <c r="C733" s="48"/>
      <c r="D733" s="48"/>
      <c r="E733" s="48"/>
      <c r="F733" s="48"/>
      <c r="G733" s="48"/>
      <c r="H733" s="48"/>
      <c r="I733" s="48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  <c r="Y733" s="48"/>
      <c r="Z733" s="48"/>
    </row>
    <row r="734">
      <c r="A734" s="48"/>
      <c r="B734" s="48"/>
      <c r="C734" s="48"/>
      <c r="D734" s="48"/>
      <c r="E734" s="48"/>
      <c r="F734" s="48"/>
      <c r="G734" s="48"/>
      <c r="H734" s="48"/>
      <c r="I734" s="48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48"/>
      <c r="Z734" s="48"/>
    </row>
    <row r="735">
      <c r="A735" s="48"/>
      <c r="B735" s="48"/>
      <c r="C735" s="48"/>
      <c r="D735" s="48"/>
      <c r="E735" s="48"/>
      <c r="F735" s="48"/>
      <c r="G735" s="48"/>
      <c r="H735" s="48"/>
      <c r="I735" s="48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  <c r="Y735" s="48"/>
      <c r="Z735" s="48"/>
    </row>
    <row r="736">
      <c r="A736" s="48"/>
      <c r="B736" s="48"/>
      <c r="C736" s="48"/>
      <c r="D736" s="48"/>
      <c r="E736" s="48"/>
      <c r="F736" s="48"/>
      <c r="G736" s="48"/>
      <c r="H736" s="48"/>
      <c r="I736" s="48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  <c r="Y736" s="48"/>
      <c r="Z736" s="48"/>
    </row>
    <row r="737">
      <c r="A737" s="48"/>
      <c r="B737" s="48"/>
      <c r="C737" s="48"/>
      <c r="D737" s="48"/>
      <c r="E737" s="48"/>
      <c r="F737" s="48"/>
      <c r="G737" s="48"/>
      <c r="H737" s="48"/>
      <c r="I737" s="48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  <c r="Y737" s="48"/>
      <c r="Z737" s="48"/>
    </row>
    <row r="738">
      <c r="A738" s="48"/>
      <c r="B738" s="48"/>
      <c r="C738" s="48"/>
      <c r="D738" s="48"/>
      <c r="E738" s="48"/>
      <c r="F738" s="48"/>
      <c r="G738" s="48"/>
      <c r="H738" s="48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48"/>
      <c r="Z738" s="48"/>
    </row>
    <row r="739">
      <c r="A739" s="48"/>
      <c r="B739" s="48"/>
      <c r="C739" s="48"/>
      <c r="D739" s="48"/>
      <c r="E739" s="48"/>
      <c r="F739" s="48"/>
      <c r="G739" s="48"/>
      <c r="H739" s="48"/>
      <c r="I739" s="48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  <c r="Y739" s="48"/>
      <c r="Z739" s="48"/>
    </row>
    <row r="740">
      <c r="A740" s="48"/>
      <c r="B740" s="48"/>
      <c r="C740" s="48"/>
      <c r="D740" s="48"/>
      <c r="E740" s="48"/>
      <c r="F740" s="48"/>
      <c r="G740" s="48"/>
      <c r="H740" s="48"/>
      <c r="I740" s="48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  <c r="Y740" s="48"/>
      <c r="Z740" s="48"/>
    </row>
    <row r="741">
      <c r="A741" s="48"/>
      <c r="B741" s="48"/>
      <c r="C741" s="48"/>
      <c r="D741" s="48"/>
      <c r="E741" s="48"/>
      <c r="F741" s="48"/>
      <c r="G741" s="48"/>
      <c r="H741" s="48"/>
      <c r="I741" s="48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  <c r="Z741" s="48"/>
    </row>
    <row r="742">
      <c r="A742" s="48"/>
      <c r="B742" s="48"/>
      <c r="C742" s="48"/>
      <c r="D742" s="48"/>
      <c r="E742" s="48"/>
      <c r="F742" s="48"/>
      <c r="G742" s="48"/>
      <c r="H742" s="48"/>
      <c r="I742" s="48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48"/>
      <c r="Z742" s="48"/>
    </row>
    <row r="743">
      <c r="A743" s="48"/>
      <c r="B743" s="48"/>
      <c r="C743" s="48"/>
      <c r="D743" s="48"/>
      <c r="E743" s="48"/>
      <c r="F743" s="48"/>
      <c r="G743" s="48"/>
      <c r="H743" s="48"/>
      <c r="I743" s="48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  <c r="Y743" s="48"/>
      <c r="Z743" s="48"/>
    </row>
    <row r="744">
      <c r="A744" s="48"/>
      <c r="B744" s="48"/>
      <c r="C744" s="48"/>
      <c r="D744" s="48"/>
      <c r="E744" s="48"/>
      <c r="F744" s="48"/>
      <c r="G744" s="48"/>
      <c r="H744" s="48"/>
      <c r="I744" s="48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  <c r="Y744" s="48"/>
      <c r="Z744" s="48"/>
    </row>
    <row r="745">
      <c r="A745" s="48"/>
      <c r="B745" s="48"/>
      <c r="C745" s="48"/>
      <c r="D745" s="48"/>
      <c r="E745" s="48"/>
      <c r="F745" s="48"/>
      <c r="G745" s="48"/>
      <c r="H745" s="48"/>
      <c r="I745" s="48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  <c r="Y745" s="48"/>
      <c r="Z745" s="48"/>
    </row>
    <row r="746">
      <c r="A746" s="48"/>
      <c r="B746" s="48"/>
      <c r="C746" s="48"/>
      <c r="D746" s="48"/>
      <c r="E746" s="48"/>
      <c r="F746" s="48"/>
      <c r="G746" s="48"/>
      <c r="H746" s="48"/>
      <c r="I746" s="48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  <c r="Y746" s="48"/>
      <c r="Z746" s="48"/>
    </row>
    <row r="747">
      <c r="A747" s="48"/>
      <c r="B747" s="48"/>
      <c r="C747" s="48"/>
      <c r="D747" s="48"/>
      <c r="E747" s="48"/>
      <c r="F747" s="48"/>
      <c r="G747" s="48"/>
      <c r="H747" s="48"/>
      <c r="I747" s="48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  <c r="Y747" s="48"/>
      <c r="Z747" s="48"/>
    </row>
    <row r="748">
      <c r="A748" s="48"/>
      <c r="B748" s="48"/>
      <c r="C748" s="48"/>
      <c r="D748" s="48"/>
      <c r="E748" s="48"/>
      <c r="F748" s="48"/>
      <c r="G748" s="48"/>
      <c r="H748" s="48"/>
      <c r="I748" s="48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  <c r="Y748" s="48"/>
      <c r="Z748" s="48"/>
    </row>
    <row r="749">
      <c r="A749" s="48"/>
      <c r="B749" s="48"/>
      <c r="C749" s="48"/>
      <c r="D749" s="48"/>
      <c r="E749" s="48"/>
      <c r="F749" s="48"/>
      <c r="G749" s="48"/>
      <c r="H749" s="48"/>
      <c r="I749" s="48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  <c r="Y749" s="48"/>
      <c r="Z749" s="48"/>
    </row>
    <row r="750">
      <c r="A750" s="48"/>
      <c r="B750" s="48"/>
      <c r="C750" s="48"/>
      <c r="D750" s="48"/>
      <c r="E750" s="48"/>
      <c r="F750" s="48"/>
      <c r="G750" s="48"/>
      <c r="H750" s="48"/>
      <c r="I750" s="48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48"/>
      <c r="Z750" s="48"/>
    </row>
    <row r="751">
      <c r="A751" s="48"/>
      <c r="B751" s="48"/>
      <c r="C751" s="48"/>
      <c r="D751" s="48"/>
      <c r="E751" s="48"/>
      <c r="F751" s="48"/>
      <c r="G751" s="48"/>
      <c r="H751" s="48"/>
      <c r="I751" s="48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48"/>
      <c r="Z751" s="48"/>
    </row>
    <row r="752">
      <c r="A752" s="48"/>
      <c r="B752" s="48"/>
      <c r="C752" s="48"/>
      <c r="D752" s="48"/>
      <c r="E752" s="48"/>
      <c r="F752" s="48"/>
      <c r="G752" s="48"/>
      <c r="H752" s="48"/>
      <c r="I752" s="48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  <c r="Z752" s="48"/>
    </row>
    <row r="753">
      <c r="A753" s="48"/>
      <c r="B753" s="48"/>
      <c r="C753" s="48"/>
      <c r="D753" s="48"/>
      <c r="E753" s="48"/>
      <c r="F753" s="48"/>
      <c r="G753" s="48"/>
      <c r="H753" s="48"/>
      <c r="I753" s="48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  <c r="Y753" s="48"/>
      <c r="Z753" s="48"/>
    </row>
    <row r="754">
      <c r="A754" s="48"/>
      <c r="B754" s="48"/>
      <c r="C754" s="48"/>
      <c r="D754" s="48"/>
      <c r="E754" s="48"/>
      <c r="F754" s="48"/>
      <c r="G754" s="48"/>
      <c r="H754" s="48"/>
      <c r="I754" s="48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48"/>
      <c r="Z754" s="48"/>
    </row>
    <row r="755">
      <c r="A755" s="48"/>
      <c r="B755" s="48"/>
      <c r="C755" s="48"/>
      <c r="D755" s="48"/>
      <c r="E755" s="48"/>
      <c r="F755" s="48"/>
      <c r="G755" s="48"/>
      <c r="H755" s="48"/>
      <c r="I755" s="48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  <c r="Y755" s="48"/>
      <c r="Z755" s="48"/>
    </row>
    <row r="756">
      <c r="A756" s="48"/>
      <c r="B756" s="48"/>
      <c r="C756" s="48"/>
      <c r="D756" s="48"/>
      <c r="E756" s="48"/>
      <c r="F756" s="48"/>
      <c r="G756" s="48"/>
      <c r="H756" s="48"/>
      <c r="I756" s="48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48"/>
      <c r="Z756" s="48"/>
    </row>
    <row r="757">
      <c r="A757" s="48"/>
      <c r="B757" s="48"/>
      <c r="C757" s="48"/>
      <c r="D757" s="48"/>
      <c r="E757" s="48"/>
      <c r="F757" s="48"/>
      <c r="G757" s="48"/>
      <c r="H757" s="48"/>
      <c r="I757" s="48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  <c r="Y757" s="48"/>
      <c r="Z757" s="48"/>
    </row>
    <row r="758">
      <c r="A758" s="48"/>
      <c r="B758" s="48"/>
      <c r="C758" s="48"/>
      <c r="D758" s="48"/>
      <c r="E758" s="48"/>
      <c r="F758" s="48"/>
      <c r="G758" s="48"/>
      <c r="H758" s="48"/>
      <c r="I758" s="48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  <c r="Y758" s="48"/>
      <c r="Z758" s="48"/>
    </row>
    <row r="759">
      <c r="A759" s="48"/>
      <c r="B759" s="48"/>
      <c r="C759" s="48"/>
      <c r="D759" s="48"/>
      <c r="E759" s="48"/>
      <c r="F759" s="48"/>
      <c r="G759" s="48"/>
      <c r="H759" s="48"/>
      <c r="I759" s="48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  <c r="Y759" s="48"/>
      <c r="Z759" s="48"/>
    </row>
    <row r="760">
      <c r="A760" s="48"/>
      <c r="B760" s="48"/>
      <c r="C760" s="48"/>
      <c r="D760" s="48"/>
      <c r="E760" s="48"/>
      <c r="F760" s="48"/>
      <c r="G760" s="48"/>
      <c r="H760" s="48"/>
      <c r="I760" s="48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  <c r="Y760" s="48"/>
      <c r="Z760" s="48"/>
    </row>
    <row r="761">
      <c r="A761" s="48"/>
      <c r="B761" s="48"/>
      <c r="C761" s="48"/>
      <c r="D761" s="48"/>
      <c r="E761" s="48"/>
      <c r="F761" s="48"/>
      <c r="G761" s="48"/>
      <c r="H761" s="48"/>
      <c r="I761" s="48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  <c r="Y761" s="48"/>
      <c r="Z761" s="48"/>
    </row>
    <row r="762">
      <c r="A762" s="48"/>
      <c r="B762" s="48"/>
      <c r="C762" s="48"/>
      <c r="D762" s="48"/>
      <c r="E762" s="48"/>
      <c r="F762" s="48"/>
      <c r="G762" s="48"/>
      <c r="H762" s="48"/>
      <c r="I762" s="48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  <c r="Y762" s="48"/>
      <c r="Z762" s="48"/>
    </row>
    <row r="763">
      <c r="A763" s="48"/>
      <c r="B763" s="48"/>
      <c r="C763" s="48"/>
      <c r="D763" s="48"/>
      <c r="E763" s="48"/>
      <c r="F763" s="48"/>
      <c r="G763" s="48"/>
      <c r="H763" s="48"/>
      <c r="I763" s="48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  <c r="Y763" s="48"/>
      <c r="Z763" s="48"/>
    </row>
    <row r="764">
      <c r="A764" s="48"/>
      <c r="B764" s="48"/>
      <c r="C764" s="48"/>
      <c r="D764" s="48"/>
      <c r="E764" s="48"/>
      <c r="F764" s="48"/>
      <c r="G764" s="48"/>
      <c r="H764" s="48"/>
      <c r="I764" s="48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  <c r="Y764" s="48"/>
      <c r="Z764" s="48"/>
    </row>
    <row r="765">
      <c r="A765" s="48"/>
      <c r="B765" s="48"/>
      <c r="C765" s="48"/>
      <c r="D765" s="48"/>
      <c r="E765" s="48"/>
      <c r="F765" s="48"/>
      <c r="G765" s="48"/>
      <c r="H765" s="48"/>
      <c r="I765" s="48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48"/>
      <c r="Z765" s="48"/>
    </row>
    <row r="766">
      <c r="A766" s="48"/>
      <c r="B766" s="48"/>
      <c r="C766" s="48"/>
      <c r="D766" s="48"/>
      <c r="E766" s="48"/>
      <c r="F766" s="48"/>
      <c r="G766" s="48"/>
      <c r="H766" s="48"/>
      <c r="I766" s="48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  <c r="Y766" s="48"/>
      <c r="Z766" s="48"/>
    </row>
    <row r="767">
      <c r="A767" s="48"/>
      <c r="B767" s="48"/>
      <c r="C767" s="48"/>
      <c r="D767" s="48"/>
      <c r="E767" s="48"/>
      <c r="F767" s="48"/>
      <c r="G767" s="48"/>
      <c r="H767" s="48"/>
      <c r="I767" s="48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  <c r="Y767" s="48"/>
      <c r="Z767" s="48"/>
    </row>
    <row r="768">
      <c r="A768" s="48"/>
      <c r="B768" s="48"/>
      <c r="C768" s="48"/>
      <c r="D768" s="48"/>
      <c r="E768" s="48"/>
      <c r="F768" s="48"/>
      <c r="G768" s="48"/>
      <c r="H768" s="48"/>
      <c r="I768" s="48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  <c r="Y768" s="48"/>
      <c r="Z768" s="48"/>
    </row>
    <row r="769">
      <c r="A769" s="48"/>
      <c r="B769" s="48"/>
      <c r="C769" s="48"/>
      <c r="D769" s="48"/>
      <c r="E769" s="48"/>
      <c r="F769" s="48"/>
      <c r="G769" s="48"/>
      <c r="H769" s="48"/>
      <c r="I769" s="48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  <c r="Y769" s="48"/>
      <c r="Z769" s="48"/>
    </row>
    <row r="770">
      <c r="A770" s="48"/>
      <c r="B770" s="48"/>
      <c r="C770" s="48"/>
      <c r="D770" s="48"/>
      <c r="E770" s="48"/>
      <c r="F770" s="48"/>
      <c r="G770" s="48"/>
      <c r="H770" s="48"/>
      <c r="I770" s="48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48"/>
      <c r="Z770" s="48"/>
    </row>
    <row r="771">
      <c r="A771" s="48"/>
      <c r="B771" s="48"/>
      <c r="C771" s="48"/>
      <c r="D771" s="48"/>
      <c r="E771" s="48"/>
      <c r="F771" s="48"/>
      <c r="G771" s="48"/>
      <c r="H771" s="48"/>
      <c r="I771" s="48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  <c r="Y771" s="48"/>
      <c r="Z771" s="48"/>
    </row>
    <row r="772">
      <c r="A772" s="48"/>
      <c r="B772" s="48"/>
      <c r="C772" s="48"/>
      <c r="D772" s="48"/>
      <c r="E772" s="48"/>
      <c r="F772" s="48"/>
      <c r="G772" s="48"/>
      <c r="H772" s="48"/>
      <c r="I772" s="48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  <c r="Y772" s="48"/>
      <c r="Z772" s="48"/>
    </row>
    <row r="773">
      <c r="A773" s="48"/>
      <c r="B773" s="48"/>
      <c r="C773" s="48"/>
      <c r="D773" s="48"/>
      <c r="E773" s="48"/>
      <c r="F773" s="48"/>
      <c r="G773" s="48"/>
      <c r="H773" s="48"/>
      <c r="I773" s="48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  <c r="Y773" s="48"/>
      <c r="Z773" s="48"/>
    </row>
    <row r="774">
      <c r="A774" s="48"/>
      <c r="B774" s="48"/>
      <c r="C774" s="48"/>
      <c r="D774" s="48"/>
      <c r="E774" s="48"/>
      <c r="F774" s="48"/>
      <c r="G774" s="48"/>
      <c r="H774" s="48"/>
      <c r="I774" s="48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48"/>
      <c r="Z774" s="48"/>
    </row>
    <row r="775">
      <c r="A775" s="48"/>
      <c r="B775" s="48"/>
      <c r="C775" s="48"/>
      <c r="D775" s="48"/>
      <c r="E775" s="48"/>
      <c r="F775" s="48"/>
      <c r="G775" s="48"/>
      <c r="H775" s="48"/>
      <c r="I775" s="48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  <c r="Y775" s="48"/>
      <c r="Z775" s="48"/>
    </row>
    <row r="776">
      <c r="A776" s="48"/>
      <c r="B776" s="48"/>
      <c r="C776" s="48"/>
      <c r="D776" s="48"/>
      <c r="E776" s="48"/>
      <c r="F776" s="48"/>
      <c r="G776" s="48"/>
      <c r="H776" s="48"/>
      <c r="I776" s="48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48"/>
      <c r="Z776" s="48"/>
    </row>
    <row r="777">
      <c r="A777" s="48"/>
      <c r="B777" s="48"/>
      <c r="C777" s="48"/>
      <c r="D777" s="48"/>
      <c r="E777" s="48"/>
      <c r="F777" s="48"/>
      <c r="G777" s="48"/>
      <c r="H777" s="48"/>
      <c r="I777" s="48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  <c r="Y777" s="48"/>
      <c r="Z777" s="48"/>
    </row>
    <row r="778">
      <c r="A778" s="48"/>
      <c r="B778" s="48"/>
      <c r="C778" s="48"/>
      <c r="D778" s="48"/>
      <c r="E778" s="48"/>
      <c r="F778" s="48"/>
      <c r="G778" s="48"/>
      <c r="H778" s="48"/>
      <c r="I778" s="48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  <c r="Y778" s="48"/>
      <c r="Z778" s="48"/>
    </row>
    <row r="779">
      <c r="A779" s="48"/>
      <c r="B779" s="48"/>
      <c r="C779" s="48"/>
      <c r="D779" s="48"/>
      <c r="E779" s="48"/>
      <c r="F779" s="48"/>
      <c r="G779" s="48"/>
      <c r="H779" s="48"/>
      <c r="I779" s="48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48"/>
      <c r="Z779" s="48"/>
    </row>
    <row r="780">
      <c r="A780" s="48"/>
      <c r="B780" s="48"/>
      <c r="C780" s="48"/>
      <c r="D780" s="48"/>
      <c r="E780" s="48"/>
      <c r="F780" s="48"/>
      <c r="G780" s="48"/>
      <c r="H780" s="48"/>
      <c r="I780" s="48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48"/>
      <c r="Z780" s="48"/>
    </row>
    <row r="781">
      <c r="A781" s="48"/>
      <c r="B781" s="48"/>
      <c r="C781" s="48"/>
      <c r="D781" s="48"/>
      <c r="E781" s="48"/>
      <c r="F781" s="48"/>
      <c r="G781" s="48"/>
      <c r="H781" s="48"/>
      <c r="I781" s="48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  <c r="Y781" s="48"/>
      <c r="Z781" s="48"/>
    </row>
    <row r="782">
      <c r="A782" s="48"/>
      <c r="B782" s="48"/>
      <c r="C782" s="48"/>
      <c r="D782" s="48"/>
      <c r="E782" s="48"/>
      <c r="F782" s="48"/>
      <c r="G782" s="48"/>
      <c r="H782" s="48"/>
      <c r="I782" s="48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48"/>
      <c r="Z782" s="48"/>
    </row>
    <row r="783">
      <c r="A783" s="48"/>
      <c r="B783" s="48"/>
      <c r="C783" s="48"/>
      <c r="D783" s="48"/>
      <c r="E783" s="48"/>
      <c r="F783" s="48"/>
      <c r="G783" s="48"/>
      <c r="H783" s="48"/>
      <c r="I783" s="48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  <c r="Y783" s="48"/>
      <c r="Z783" s="48"/>
    </row>
    <row r="784">
      <c r="A784" s="48"/>
      <c r="B784" s="48"/>
      <c r="C784" s="48"/>
      <c r="D784" s="48"/>
      <c r="E784" s="48"/>
      <c r="F784" s="48"/>
      <c r="G784" s="48"/>
      <c r="H784" s="48"/>
      <c r="I784" s="48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  <c r="Y784" s="48"/>
      <c r="Z784" s="48"/>
    </row>
    <row r="785">
      <c r="A785" s="48"/>
      <c r="B785" s="48"/>
      <c r="C785" s="48"/>
      <c r="D785" s="48"/>
      <c r="E785" s="48"/>
      <c r="F785" s="48"/>
      <c r="G785" s="48"/>
      <c r="H785" s="48"/>
      <c r="I785" s="48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48"/>
      <c r="Z785" s="48"/>
    </row>
    <row r="786">
      <c r="A786" s="48"/>
      <c r="B786" s="48"/>
      <c r="C786" s="48"/>
      <c r="D786" s="48"/>
      <c r="E786" s="48"/>
      <c r="F786" s="48"/>
      <c r="G786" s="48"/>
      <c r="H786" s="48"/>
      <c r="I786" s="48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  <c r="Y786" s="48"/>
      <c r="Z786" s="48"/>
    </row>
    <row r="787">
      <c r="A787" s="48"/>
      <c r="B787" s="48"/>
      <c r="C787" s="48"/>
      <c r="D787" s="48"/>
      <c r="E787" s="48"/>
      <c r="F787" s="48"/>
      <c r="G787" s="48"/>
      <c r="H787" s="48"/>
      <c r="I787" s="48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  <c r="Y787" s="48"/>
      <c r="Z787" s="48"/>
    </row>
    <row r="788">
      <c r="A788" s="48"/>
      <c r="B788" s="48"/>
      <c r="C788" s="48"/>
      <c r="D788" s="48"/>
      <c r="E788" s="48"/>
      <c r="F788" s="48"/>
      <c r="G788" s="48"/>
      <c r="H788" s="48"/>
      <c r="I788" s="48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  <c r="Z788" s="48"/>
    </row>
    <row r="789">
      <c r="A789" s="48"/>
      <c r="B789" s="48"/>
      <c r="C789" s="48"/>
      <c r="D789" s="48"/>
      <c r="E789" s="48"/>
      <c r="F789" s="48"/>
      <c r="G789" s="48"/>
      <c r="H789" s="48"/>
      <c r="I789" s="48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  <c r="Y789" s="48"/>
      <c r="Z789" s="48"/>
    </row>
    <row r="790">
      <c r="A790" s="48"/>
      <c r="B790" s="48"/>
      <c r="C790" s="48"/>
      <c r="D790" s="48"/>
      <c r="E790" s="48"/>
      <c r="F790" s="48"/>
      <c r="G790" s="48"/>
      <c r="H790" s="48"/>
      <c r="I790" s="48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  <c r="Y790" s="48"/>
      <c r="Z790" s="48"/>
    </row>
    <row r="791">
      <c r="A791" s="48"/>
      <c r="B791" s="48"/>
      <c r="C791" s="48"/>
      <c r="D791" s="48"/>
      <c r="E791" s="48"/>
      <c r="F791" s="48"/>
      <c r="G791" s="48"/>
      <c r="H791" s="48"/>
      <c r="I791" s="48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  <c r="Z791" s="48"/>
    </row>
    <row r="792">
      <c r="A792" s="48"/>
      <c r="B792" s="48"/>
      <c r="C792" s="48"/>
      <c r="D792" s="48"/>
      <c r="E792" s="48"/>
      <c r="F792" s="48"/>
      <c r="G792" s="48"/>
      <c r="H792" s="48"/>
      <c r="I792" s="48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  <c r="Z792" s="48"/>
    </row>
    <row r="793">
      <c r="A793" s="48"/>
      <c r="B793" s="48"/>
      <c r="C793" s="48"/>
      <c r="D793" s="48"/>
      <c r="E793" s="48"/>
      <c r="F793" s="48"/>
      <c r="G793" s="48"/>
      <c r="H793" s="48"/>
      <c r="I793" s="48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  <c r="Y793" s="48"/>
      <c r="Z793" s="48"/>
    </row>
    <row r="794">
      <c r="A794" s="48"/>
      <c r="B794" s="48"/>
      <c r="C794" s="48"/>
      <c r="D794" s="48"/>
      <c r="E794" s="48"/>
      <c r="F794" s="48"/>
      <c r="G794" s="48"/>
      <c r="H794" s="48"/>
      <c r="I794" s="48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  <c r="Y794" s="48"/>
      <c r="Z794" s="48"/>
    </row>
    <row r="795">
      <c r="A795" s="48"/>
      <c r="B795" s="48"/>
      <c r="C795" s="48"/>
      <c r="D795" s="48"/>
      <c r="E795" s="48"/>
      <c r="F795" s="48"/>
      <c r="G795" s="48"/>
      <c r="H795" s="48"/>
      <c r="I795" s="48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48"/>
      <c r="Z795" s="48"/>
    </row>
    <row r="796">
      <c r="A796" s="48"/>
      <c r="B796" s="48"/>
      <c r="C796" s="48"/>
      <c r="D796" s="48"/>
      <c r="E796" s="48"/>
      <c r="F796" s="48"/>
      <c r="G796" s="48"/>
      <c r="H796" s="48"/>
      <c r="I796" s="48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  <c r="Y796" s="48"/>
      <c r="Z796" s="48"/>
    </row>
    <row r="797">
      <c r="A797" s="48"/>
      <c r="B797" s="48"/>
      <c r="C797" s="48"/>
      <c r="D797" s="48"/>
      <c r="E797" s="48"/>
      <c r="F797" s="48"/>
      <c r="G797" s="48"/>
      <c r="H797" s="48"/>
      <c r="I797" s="48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48"/>
      <c r="Z797" s="48"/>
    </row>
    <row r="798">
      <c r="A798" s="48"/>
      <c r="B798" s="48"/>
      <c r="C798" s="48"/>
      <c r="D798" s="48"/>
      <c r="E798" s="48"/>
      <c r="F798" s="48"/>
      <c r="G798" s="48"/>
      <c r="H798" s="48"/>
      <c r="I798" s="48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  <c r="Y798" s="48"/>
      <c r="Z798" s="48"/>
    </row>
    <row r="799">
      <c r="A799" s="48"/>
      <c r="B799" s="48"/>
      <c r="C799" s="48"/>
      <c r="D799" s="48"/>
      <c r="E799" s="48"/>
      <c r="F799" s="48"/>
      <c r="G799" s="48"/>
      <c r="H799" s="48"/>
      <c r="I799" s="48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  <c r="Y799" s="48"/>
      <c r="Z799" s="48"/>
    </row>
    <row r="800">
      <c r="A800" s="48"/>
      <c r="B800" s="48"/>
      <c r="C800" s="48"/>
      <c r="D800" s="48"/>
      <c r="E800" s="48"/>
      <c r="F800" s="48"/>
      <c r="G800" s="48"/>
      <c r="H800" s="48"/>
      <c r="I800" s="48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  <c r="Y800" s="48"/>
      <c r="Z800" s="48"/>
    </row>
    <row r="801">
      <c r="A801" s="48"/>
      <c r="B801" s="48"/>
      <c r="C801" s="48"/>
      <c r="D801" s="48"/>
      <c r="E801" s="48"/>
      <c r="F801" s="48"/>
      <c r="G801" s="48"/>
      <c r="H801" s="48"/>
      <c r="I801" s="48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  <c r="Y801" s="48"/>
      <c r="Z801" s="48"/>
    </row>
    <row r="802">
      <c r="A802" s="48"/>
      <c r="B802" s="48"/>
      <c r="C802" s="48"/>
      <c r="D802" s="48"/>
      <c r="E802" s="48"/>
      <c r="F802" s="48"/>
      <c r="G802" s="48"/>
      <c r="H802" s="48"/>
      <c r="I802" s="48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  <c r="Y802" s="48"/>
      <c r="Z802" s="48"/>
    </row>
    <row r="803">
      <c r="A803" s="48"/>
      <c r="B803" s="48"/>
      <c r="C803" s="48"/>
      <c r="D803" s="48"/>
      <c r="E803" s="48"/>
      <c r="F803" s="48"/>
      <c r="G803" s="48"/>
      <c r="H803" s="48"/>
      <c r="I803" s="48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  <c r="Y803" s="48"/>
      <c r="Z803" s="48"/>
    </row>
    <row r="804">
      <c r="A804" s="48"/>
      <c r="B804" s="48"/>
      <c r="C804" s="48"/>
      <c r="D804" s="48"/>
      <c r="E804" s="48"/>
      <c r="F804" s="48"/>
      <c r="G804" s="48"/>
      <c r="H804" s="48"/>
      <c r="I804" s="48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  <c r="Y804" s="48"/>
      <c r="Z804" s="48"/>
    </row>
    <row r="805">
      <c r="A805" s="48"/>
      <c r="B805" s="48"/>
      <c r="C805" s="48"/>
      <c r="D805" s="48"/>
      <c r="E805" s="48"/>
      <c r="F805" s="48"/>
      <c r="G805" s="48"/>
      <c r="H805" s="48"/>
      <c r="I805" s="48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  <c r="Y805" s="48"/>
      <c r="Z805" s="48"/>
    </row>
    <row r="806">
      <c r="A806" s="48"/>
      <c r="B806" s="48"/>
      <c r="C806" s="48"/>
      <c r="D806" s="48"/>
      <c r="E806" s="48"/>
      <c r="F806" s="48"/>
      <c r="G806" s="48"/>
      <c r="H806" s="48"/>
      <c r="I806" s="48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  <c r="Y806" s="48"/>
      <c r="Z806" s="48"/>
    </row>
    <row r="807">
      <c r="A807" s="48"/>
      <c r="B807" s="48"/>
      <c r="C807" s="48"/>
      <c r="D807" s="48"/>
      <c r="E807" s="48"/>
      <c r="F807" s="48"/>
      <c r="G807" s="48"/>
      <c r="H807" s="48"/>
      <c r="I807" s="48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  <c r="Y807" s="48"/>
      <c r="Z807" s="48"/>
    </row>
    <row r="808">
      <c r="A808" s="48"/>
      <c r="B808" s="48"/>
      <c r="C808" s="48"/>
      <c r="D808" s="48"/>
      <c r="E808" s="48"/>
      <c r="F808" s="48"/>
      <c r="G808" s="48"/>
      <c r="H808" s="48"/>
      <c r="I808" s="48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48"/>
      <c r="Z808" s="48"/>
    </row>
    <row r="809">
      <c r="A809" s="48"/>
      <c r="B809" s="48"/>
      <c r="C809" s="48"/>
      <c r="D809" s="48"/>
      <c r="E809" s="48"/>
      <c r="F809" s="48"/>
      <c r="G809" s="48"/>
      <c r="H809" s="48"/>
      <c r="I809" s="48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  <c r="Y809" s="48"/>
      <c r="Z809" s="48"/>
    </row>
    <row r="810">
      <c r="A810" s="48"/>
      <c r="B810" s="48"/>
      <c r="C810" s="48"/>
      <c r="D810" s="48"/>
      <c r="E810" s="48"/>
      <c r="F810" s="48"/>
      <c r="G810" s="48"/>
      <c r="H810" s="48"/>
      <c r="I810" s="48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  <c r="Y810" s="48"/>
      <c r="Z810" s="48"/>
    </row>
    <row r="811">
      <c r="A811" s="48"/>
      <c r="B811" s="48"/>
      <c r="C811" s="48"/>
      <c r="D811" s="48"/>
      <c r="E811" s="48"/>
      <c r="F811" s="48"/>
      <c r="G811" s="48"/>
      <c r="H811" s="48"/>
      <c r="I811" s="48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  <c r="Y811" s="48"/>
      <c r="Z811" s="48"/>
    </row>
    <row r="812">
      <c r="A812" s="48"/>
      <c r="B812" s="48"/>
      <c r="C812" s="48"/>
      <c r="D812" s="48"/>
      <c r="E812" s="48"/>
      <c r="F812" s="48"/>
      <c r="G812" s="48"/>
      <c r="H812" s="48"/>
      <c r="I812" s="48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  <c r="Y812" s="48"/>
      <c r="Z812" s="48"/>
    </row>
    <row r="813">
      <c r="A813" s="48"/>
      <c r="B813" s="48"/>
      <c r="C813" s="48"/>
      <c r="D813" s="48"/>
      <c r="E813" s="48"/>
      <c r="F813" s="48"/>
      <c r="G813" s="48"/>
      <c r="H813" s="48"/>
      <c r="I813" s="48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  <c r="Y813" s="48"/>
      <c r="Z813" s="48"/>
    </row>
    <row r="814">
      <c r="A814" s="48"/>
      <c r="B814" s="48"/>
      <c r="C814" s="48"/>
      <c r="D814" s="48"/>
      <c r="E814" s="48"/>
      <c r="F814" s="48"/>
      <c r="G814" s="48"/>
      <c r="H814" s="48"/>
      <c r="I814" s="48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  <c r="Y814" s="48"/>
      <c r="Z814" s="48"/>
    </row>
    <row r="815">
      <c r="A815" s="48"/>
      <c r="B815" s="48"/>
      <c r="C815" s="48"/>
      <c r="D815" s="48"/>
      <c r="E815" s="48"/>
      <c r="F815" s="48"/>
      <c r="G815" s="48"/>
      <c r="H815" s="48"/>
      <c r="I815" s="48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  <c r="Y815" s="48"/>
      <c r="Z815" s="48"/>
    </row>
    <row r="816">
      <c r="A816" s="48"/>
      <c r="B816" s="48"/>
      <c r="C816" s="48"/>
      <c r="D816" s="48"/>
      <c r="E816" s="48"/>
      <c r="F816" s="48"/>
      <c r="G816" s="48"/>
      <c r="H816" s="48"/>
      <c r="I816" s="48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  <c r="Y816" s="48"/>
      <c r="Z816" s="48"/>
    </row>
    <row r="817">
      <c r="A817" s="48"/>
      <c r="B817" s="48"/>
      <c r="C817" s="48"/>
      <c r="D817" s="48"/>
      <c r="E817" s="48"/>
      <c r="F817" s="48"/>
      <c r="G817" s="48"/>
      <c r="H817" s="48"/>
      <c r="I817" s="48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  <c r="Y817" s="48"/>
      <c r="Z817" s="48"/>
    </row>
    <row r="818">
      <c r="A818" s="48"/>
      <c r="B818" s="48"/>
      <c r="C818" s="48"/>
      <c r="D818" s="48"/>
      <c r="E818" s="48"/>
      <c r="F818" s="48"/>
      <c r="G818" s="48"/>
      <c r="H818" s="48"/>
      <c r="I818" s="48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  <c r="Y818" s="48"/>
      <c r="Z818" s="48"/>
    </row>
    <row r="819">
      <c r="A819" s="48"/>
      <c r="B819" s="48"/>
      <c r="C819" s="48"/>
      <c r="D819" s="48"/>
      <c r="E819" s="48"/>
      <c r="F819" s="48"/>
      <c r="G819" s="48"/>
      <c r="H819" s="48"/>
      <c r="I819" s="48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48"/>
      <c r="Z819" s="48"/>
    </row>
    <row r="820">
      <c r="A820" s="48"/>
      <c r="B820" s="48"/>
      <c r="C820" s="48"/>
      <c r="D820" s="48"/>
      <c r="E820" s="48"/>
      <c r="F820" s="48"/>
      <c r="G820" s="48"/>
      <c r="H820" s="48"/>
      <c r="I820" s="48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  <c r="Y820" s="48"/>
      <c r="Z820" s="48"/>
    </row>
    <row r="821">
      <c r="A821" s="48"/>
      <c r="B821" s="48"/>
      <c r="C821" s="48"/>
      <c r="D821" s="48"/>
      <c r="E821" s="48"/>
      <c r="F821" s="48"/>
      <c r="G821" s="48"/>
      <c r="H821" s="48"/>
      <c r="I821" s="48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  <c r="Y821" s="48"/>
      <c r="Z821" s="48"/>
    </row>
    <row r="822">
      <c r="A822" s="48"/>
      <c r="B822" s="48"/>
      <c r="C822" s="48"/>
      <c r="D822" s="48"/>
      <c r="E822" s="48"/>
      <c r="F822" s="48"/>
      <c r="G822" s="48"/>
      <c r="H822" s="48"/>
      <c r="I822" s="48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48"/>
      <c r="Z822" s="48"/>
    </row>
    <row r="823">
      <c r="A823" s="48"/>
      <c r="B823" s="48"/>
      <c r="C823" s="48"/>
      <c r="D823" s="48"/>
      <c r="E823" s="48"/>
      <c r="F823" s="48"/>
      <c r="G823" s="48"/>
      <c r="H823" s="48"/>
      <c r="I823" s="48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  <c r="Z823" s="48"/>
    </row>
    <row r="824">
      <c r="A824" s="48"/>
      <c r="B824" s="48"/>
      <c r="C824" s="48"/>
      <c r="D824" s="48"/>
      <c r="E824" s="48"/>
      <c r="F824" s="48"/>
      <c r="G824" s="48"/>
      <c r="H824" s="48"/>
      <c r="I824" s="48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  <c r="Y824" s="48"/>
      <c r="Z824" s="48"/>
    </row>
    <row r="825">
      <c r="A825" s="48"/>
      <c r="B825" s="48"/>
      <c r="C825" s="48"/>
      <c r="D825" s="48"/>
      <c r="E825" s="48"/>
      <c r="F825" s="48"/>
      <c r="G825" s="48"/>
      <c r="H825" s="48"/>
      <c r="I825" s="48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48"/>
      <c r="Z825" s="48"/>
    </row>
    <row r="826">
      <c r="A826" s="48"/>
      <c r="B826" s="48"/>
      <c r="C826" s="48"/>
      <c r="D826" s="48"/>
      <c r="E826" s="48"/>
      <c r="F826" s="48"/>
      <c r="G826" s="48"/>
      <c r="H826" s="48"/>
      <c r="I826" s="48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  <c r="Y826" s="48"/>
      <c r="Z826" s="48"/>
    </row>
    <row r="827">
      <c r="A827" s="48"/>
      <c r="B827" s="48"/>
      <c r="C827" s="48"/>
      <c r="D827" s="48"/>
      <c r="E827" s="48"/>
      <c r="F827" s="48"/>
      <c r="G827" s="48"/>
      <c r="H827" s="48"/>
      <c r="I827" s="48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  <c r="Y827" s="48"/>
      <c r="Z827" s="48"/>
    </row>
    <row r="828">
      <c r="A828" s="48"/>
      <c r="B828" s="48"/>
      <c r="C828" s="48"/>
      <c r="D828" s="48"/>
      <c r="E828" s="48"/>
      <c r="F828" s="48"/>
      <c r="G828" s="48"/>
      <c r="H828" s="48"/>
      <c r="I828" s="48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  <c r="Y828" s="48"/>
      <c r="Z828" s="48"/>
    </row>
    <row r="829">
      <c r="A829" s="48"/>
      <c r="B829" s="48"/>
      <c r="C829" s="48"/>
      <c r="D829" s="48"/>
      <c r="E829" s="48"/>
      <c r="F829" s="48"/>
      <c r="G829" s="48"/>
      <c r="H829" s="48"/>
      <c r="I829" s="48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  <c r="Y829" s="48"/>
      <c r="Z829" s="48"/>
    </row>
    <row r="830">
      <c r="A830" s="48"/>
      <c r="B830" s="48"/>
      <c r="C830" s="48"/>
      <c r="D830" s="48"/>
      <c r="E830" s="48"/>
      <c r="F830" s="48"/>
      <c r="G830" s="48"/>
      <c r="H830" s="48"/>
      <c r="I830" s="48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  <c r="Y830" s="48"/>
      <c r="Z830" s="48"/>
    </row>
    <row r="831">
      <c r="A831" s="48"/>
      <c r="B831" s="48"/>
      <c r="C831" s="48"/>
      <c r="D831" s="48"/>
      <c r="E831" s="48"/>
      <c r="F831" s="48"/>
      <c r="G831" s="48"/>
      <c r="H831" s="48"/>
      <c r="I831" s="48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  <c r="Y831" s="48"/>
      <c r="Z831" s="48"/>
    </row>
    <row r="832">
      <c r="A832" s="48"/>
      <c r="B832" s="48"/>
      <c r="C832" s="48"/>
      <c r="D832" s="48"/>
      <c r="E832" s="48"/>
      <c r="F832" s="48"/>
      <c r="G832" s="48"/>
      <c r="H832" s="48"/>
      <c r="I832" s="48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  <c r="Y832" s="48"/>
      <c r="Z832" s="48"/>
    </row>
    <row r="833">
      <c r="A833" s="48"/>
      <c r="B833" s="48"/>
      <c r="C833" s="48"/>
      <c r="D833" s="48"/>
      <c r="E833" s="48"/>
      <c r="F833" s="48"/>
      <c r="G833" s="48"/>
      <c r="H833" s="48"/>
      <c r="I833" s="48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  <c r="Y833" s="48"/>
      <c r="Z833" s="48"/>
    </row>
    <row r="834">
      <c r="A834" s="48"/>
      <c r="B834" s="48"/>
      <c r="C834" s="48"/>
      <c r="D834" s="48"/>
      <c r="E834" s="48"/>
      <c r="F834" s="48"/>
      <c r="G834" s="48"/>
      <c r="H834" s="48"/>
      <c r="I834" s="48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  <c r="Y834" s="48"/>
      <c r="Z834" s="48"/>
    </row>
    <row r="835">
      <c r="A835" s="48"/>
      <c r="B835" s="48"/>
      <c r="C835" s="48"/>
      <c r="D835" s="48"/>
      <c r="E835" s="48"/>
      <c r="F835" s="48"/>
      <c r="G835" s="48"/>
      <c r="H835" s="48"/>
      <c r="I835" s="48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48"/>
      <c r="Z835" s="48"/>
    </row>
    <row r="836">
      <c r="A836" s="48"/>
      <c r="B836" s="48"/>
      <c r="C836" s="48"/>
      <c r="D836" s="48"/>
      <c r="E836" s="48"/>
      <c r="F836" s="48"/>
      <c r="G836" s="48"/>
      <c r="H836" s="48"/>
      <c r="I836" s="48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  <c r="Y836" s="48"/>
      <c r="Z836" s="48"/>
    </row>
    <row r="837">
      <c r="A837" s="48"/>
      <c r="B837" s="48"/>
      <c r="C837" s="48"/>
      <c r="D837" s="48"/>
      <c r="E837" s="48"/>
      <c r="F837" s="48"/>
      <c r="G837" s="48"/>
      <c r="H837" s="48"/>
      <c r="I837" s="48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  <c r="Y837" s="48"/>
      <c r="Z837" s="48"/>
    </row>
    <row r="838">
      <c r="A838" s="48"/>
      <c r="B838" s="48"/>
      <c r="C838" s="48"/>
      <c r="D838" s="48"/>
      <c r="E838" s="48"/>
      <c r="F838" s="48"/>
      <c r="G838" s="48"/>
      <c r="H838" s="48"/>
      <c r="I838" s="48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  <c r="Y838" s="48"/>
      <c r="Z838" s="48"/>
    </row>
    <row r="839">
      <c r="A839" s="48"/>
      <c r="B839" s="48"/>
      <c r="C839" s="48"/>
      <c r="D839" s="48"/>
      <c r="E839" s="48"/>
      <c r="F839" s="48"/>
      <c r="G839" s="48"/>
      <c r="H839" s="48"/>
      <c r="I839" s="48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  <c r="Y839" s="48"/>
      <c r="Z839" s="48"/>
    </row>
    <row r="840">
      <c r="A840" s="48"/>
      <c r="B840" s="48"/>
      <c r="C840" s="48"/>
      <c r="D840" s="48"/>
      <c r="E840" s="48"/>
      <c r="F840" s="48"/>
      <c r="G840" s="48"/>
      <c r="H840" s="48"/>
      <c r="I840" s="48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  <c r="Y840" s="48"/>
      <c r="Z840" s="48"/>
    </row>
    <row r="841">
      <c r="A841" s="48"/>
      <c r="B841" s="48"/>
      <c r="C841" s="48"/>
      <c r="D841" s="48"/>
      <c r="E841" s="48"/>
      <c r="F841" s="48"/>
      <c r="G841" s="48"/>
      <c r="H841" s="48"/>
      <c r="I841" s="48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48"/>
      <c r="Z841" s="48"/>
    </row>
    <row r="842">
      <c r="A842" s="48"/>
      <c r="B842" s="48"/>
      <c r="C842" s="48"/>
      <c r="D842" s="48"/>
      <c r="E842" s="48"/>
      <c r="F842" s="48"/>
      <c r="G842" s="48"/>
      <c r="H842" s="48"/>
      <c r="I842" s="48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  <c r="Y842" s="48"/>
      <c r="Z842" s="48"/>
    </row>
    <row r="843">
      <c r="A843" s="48"/>
      <c r="B843" s="48"/>
      <c r="C843" s="48"/>
      <c r="D843" s="48"/>
      <c r="E843" s="48"/>
      <c r="F843" s="48"/>
      <c r="G843" s="48"/>
      <c r="H843" s="48"/>
      <c r="I843" s="48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  <c r="Y843" s="48"/>
      <c r="Z843" s="48"/>
    </row>
    <row r="844">
      <c r="A844" s="48"/>
      <c r="B844" s="48"/>
      <c r="C844" s="48"/>
      <c r="D844" s="48"/>
      <c r="E844" s="48"/>
      <c r="F844" s="48"/>
      <c r="G844" s="48"/>
      <c r="H844" s="48"/>
      <c r="I844" s="48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48"/>
      <c r="Z844" s="48"/>
    </row>
    <row r="845">
      <c r="A845" s="48"/>
      <c r="B845" s="48"/>
      <c r="C845" s="48"/>
      <c r="D845" s="48"/>
      <c r="E845" s="48"/>
      <c r="F845" s="48"/>
      <c r="G845" s="48"/>
      <c r="H845" s="48"/>
      <c r="I845" s="48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  <c r="Y845" s="48"/>
      <c r="Z845" s="48"/>
    </row>
    <row r="846">
      <c r="A846" s="48"/>
      <c r="B846" s="48"/>
      <c r="C846" s="48"/>
      <c r="D846" s="48"/>
      <c r="E846" s="48"/>
      <c r="F846" s="48"/>
      <c r="G846" s="48"/>
      <c r="H846" s="48"/>
      <c r="I846" s="48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  <c r="Y846" s="48"/>
      <c r="Z846" s="48"/>
    </row>
    <row r="847">
      <c r="A847" s="48"/>
      <c r="B847" s="48"/>
      <c r="C847" s="48"/>
      <c r="D847" s="48"/>
      <c r="E847" s="48"/>
      <c r="F847" s="48"/>
      <c r="G847" s="48"/>
      <c r="H847" s="48"/>
      <c r="I847" s="48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  <c r="Y847" s="48"/>
      <c r="Z847" s="48"/>
    </row>
    <row r="848">
      <c r="A848" s="48"/>
      <c r="B848" s="48"/>
      <c r="C848" s="48"/>
      <c r="D848" s="48"/>
      <c r="E848" s="48"/>
      <c r="F848" s="48"/>
      <c r="G848" s="48"/>
      <c r="H848" s="48"/>
      <c r="I848" s="48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  <c r="Y848" s="48"/>
      <c r="Z848" s="48"/>
    </row>
    <row r="849">
      <c r="A849" s="48"/>
      <c r="B849" s="48"/>
      <c r="C849" s="48"/>
      <c r="D849" s="48"/>
      <c r="E849" s="48"/>
      <c r="F849" s="48"/>
      <c r="G849" s="48"/>
      <c r="H849" s="48"/>
      <c r="I849" s="48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  <c r="Y849" s="48"/>
      <c r="Z849" s="48"/>
    </row>
    <row r="850">
      <c r="A850" s="48"/>
      <c r="B850" s="48"/>
      <c r="C850" s="48"/>
      <c r="D850" s="48"/>
      <c r="E850" s="48"/>
      <c r="F850" s="48"/>
      <c r="G850" s="48"/>
      <c r="H850" s="48"/>
      <c r="I850" s="48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  <c r="Y850" s="48"/>
      <c r="Z850" s="48"/>
    </row>
    <row r="851">
      <c r="A851" s="48"/>
      <c r="B851" s="48"/>
      <c r="C851" s="48"/>
      <c r="D851" s="48"/>
      <c r="E851" s="48"/>
      <c r="F851" s="48"/>
      <c r="G851" s="48"/>
      <c r="H851" s="48"/>
      <c r="I851" s="48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48"/>
      <c r="Z851" s="48"/>
    </row>
    <row r="852">
      <c r="A852" s="48"/>
      <c r="B852" s="48"/>
      <c r="C852" s="48"/>
      <c r="D852" s="48"/>
      <c r="E852" s="48"/>
      <c r="F852" s="48"/>
      <c r="G852" s="48"/>
      <c r="H852" s="48"/>
      <c r="I852" s="48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48"/>
      <c r="Z852" s="48"/>
    </row>
    <row r="853">
      <c r="A853" s="48"/>
      <c r="B853" s="48"/>
      <c r="C853" s="48"/>
      <c r="D853" s="48"/>
      <c r="E853" s="48"/>
      <c r="F853" s="48"/>
      <c r="G853" s="48"/>
      <c r="H853" s="48"/>
      <c r="I853" s="48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  <c r="Y853" s="48"/>
      <c r="Z853" s="48"/>
    </row>
    <row r="854">
      <c r="A854" s="48"/>
      <c r="B854" s="48"/>
      <c r="C854" s="48"/>
      <c r="D854" s="48"/>
      <c r="E854" s="48"/>
      <c r="F854" s="48"/>
      <c r="G854" s="48"/>
      <c r="H854" s="48"/>
      <c r="I854" s="48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  <c r="Y854" s="48"/>
      <c r="Z854" s="48"/>
    </row>
    <row r="855">
      <c r="A855" s="48"/>
      <c r="B855" s="48"/>
      <c r="C855" s="48"/>
      <c r="D855" s="48"/>
      <c r="E855" s="48"/>
      <c r="F855" s="48"/>
      <c r="G855" s="48"/>
      <c r="H855" s="48"/>
      <c r="I855" s="48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  <c r="Y855" s="48"/>
      <c r="Z855" s="48"/>
    </row>
    <row r="856">
      <c r="A856" s="48"/>
      <c r="B856" s="48"/>
      <c r="C856" s="48"/>
      <c r="D856" s="48"/>
      <c r="E856" s="48"/>
      <c r="F856" s="48"/>
      <c r="G856" s="48"/>
      <c r="H856" s="48"/>
      <c r="I856" s="48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  <c r="Y856" s="48"/>
      <c r="Z856" s="48"/>
    </row>
    <row r="857">
      <c r="A857" s="48"/>
      <c r="B857" s="48"/>
      <c r="C857" s="48"/>
      <c r="D857" s="48"/>
      <c r="E857" s="48"/>
      <c r="F857" s="48"/>
      <c r="G857" s="48"/>
      <c r="H857" s="48"/>
      <c r="I857" s="48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48"/>
      <c r="Z857" s="48"/>
    </row>
    <row r="858">
      <c r="A858" s="48"/>
      <c r="B858" s="48"/>
      <c r="C858" s="48"/>
      <c r="D858" s="48"/>
      <c r="E858" s="48"/>
      <c r="F858" s="48"/>
      <c r="G858" s="48"/>
      <c r="H858" s="48"/>
      <c r="I858" s="48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  <c r="Y858" s="48"/>
      <c r="Z858" s="48"/>
    </row>
    <row r="859">
      <c r="A859" s="48"/>
      <c r="B859" s="48"/>
      <c r="C859" s="48"/>
      <c r="D859" s="48"/>
      <c r="E859" s="48"/>
      <c r="F859" s="48"/>
      <c r="G859" s="48"/>
      <c r="H859" s="48"/>
      <c r="I859" s="48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  <c r="Y859" s="48"/>
      <c r="Z859" s="48"/>
    </row>
    <row r="860">
      <c r="A860" s="48"/>
      <c r="B860" s="48"/>
      <c r="C860" s="48"/>
      <c r="D860" s="48"/>
      <c r="E860" s="48"/>
      <c r="F860" s="48"/>
      <c r="G860" s="48"/>
      <c r="H860" s="48"/>
      <c r="I860" s="48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  <c r="Y860" s="48"/>
      <c r="Z860" s="48"/>
    </row>
    <row r="861">
      <c r="A861" s="48"/>
      <c r="B861" s="48"/>
      <c r="C861" s="48"/>
      <c r="D861" s="48"/>
      <c r="E861" s="48"/>
      <c r="F861" s="48"/>
      <c r="G861" s="48"/>
      <c r="H861" s="48"/>
      <c r="I861" s="48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  <c r="Y861" s="48"/>
      <c r="Z861" s="48"/>
    </row>
    <row r="862">
      <c r="A862" s="48"/>
      <c r="B862" s="48"/>
      <c r="C862" s="48"/>
      <c r="D862" s="48"/>
      <c r="E862" s="48"/>
      <c r="F862" s="48"/>
      <c r="G862" s="48"/>
      <c r="H862" s="48"/>
      <c r="I862" s="48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  <c r="Y862" s="48"/>
      <c r="Z862" s="48"/>
    </row>
    <row r="863">
      <c r="A863" s="48"/>
      <c r="B863" s="48"/>
      <c r="C863" s="48"/>
      <c r="D863" s="48"/>
      <c r="E863" s="48"/>
      <c r="F863" s="48"/>
      <c r="G863" s="48"/>
      <c r="H863" s="48"/>
      <c r="I863" s="48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  <c r="Y863" s="48"/>
      <c r="Z863" s="48"/>
    </row>
    <row r="864">
      <c r="A864" s="48"/>
      <c r="B864" s="48"/>
      <c r="C864" s="48"/>
      <c r="D864" s="48"/>
      <c r="E864" s="48"/>
      <c r="F864" s="48"/>
      <c r="G864" s="48"/>
      <c r="H864" s="48"/>
      <c r="I864" s="48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  <c r="Y864" s="48"/>
      <c r="Z864" s="48"/>
    </row>
    <row r="865">
      <c r="A865" s="48"/>
      <c r="B865" s="48"/>
      <c r="C865" s="48"/>
      <c r="D865" s="48"/>
      <c r="E865" s="48"/>
      <c r="F865" s="48"/>
      <c r="G865" s="48"/>
      <c r="H865" s="48"/>
      <c r="I865" s="48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  <c r="Y865" s="48"/>
      <c r="Z865" s="48"/>
    </row>
    <row r="866">
      <c r="A866" s="48"/>
      <c r="B866" s="48"/>
      <c r="C866" s="48"/>
      <c r="D866" s="48"/>
      <c r="E866" s="48"/>
      <c r="F866" s="48"/>
      <c r="G866" s="48"/>
      <c r="H866" s="48"/>
      <c r="I866" s="48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  <c r="Y866" s="48"/>
      <c r="Z866" s="48"/>
    </row>
    <row r="867">
      <c r="A867" s="48"/>
      <c r="B867" s="48"/>
      <c r="C867" s="48"/>
      <c r="D867" s="48"/>
      <c r="E867" s="48"/>
      <c r="F867" s="48"/>
      <c r="G867" s="48"/>
      <c r="H867" s="48"/>
      <c r="I867" s="48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  <c r="Y867" s="48"/>
      <c r="Z867" s="48"/>
    </row>
    <row r="868">
      <c r="A868" s="48"/>
      <c r="B868" s="48"/>
      <c r="C868" s="48"/>
      <c r="D868" s="48"/>
      <c r="E868" s="48"/>
      <c r="F868" s="48"/>
      <c r="G868" s="48"/>
      <c r="H868" s="48"/>
      <c r="I868" s="48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  <c r="Y868" s="48"/>
      <c r="Z868" s="48"/>
    </row>
    <row r="869">
      <c r="A869" s="48"/>
      <c r="B869" s="48"/>
      <c r="C869" s="48"/>
      <c r="D869" s="48"/>
      <c r="E869" s="48"/>
      <c r="F869" s="48"/>
      <c r="G869" s="48"/>
      <c r="H869" s="48"/>
      <c r="I869" s="48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48"/>
      <c r="Z869" s="48"/>
    </row>
    <row r="870">
      <c r="A870" s="48"/>
      <c r="B870" s="48"/>
      <c r="C870" s="48"/>
      <c r="D870" s="48"/>
      <c r="E870" s="48"/>
      <c r="F870" s="48"/>
      <c r="G870" s="48"/>
      <c r="H870" s="48"/>
      <c r="I870" s="48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48"/>
      <c r="Z870" s="48"/>
    </row>
    <row r="871">
      <c r="A871" s="48"/>
      <c r="B871" s="48"/>
      <c r="C871" s="48"/>
      <c r="D871" s="48"/>
      <c r="E871" s="48"/>
      <c r="F871" s="48"/>
      <c r="G871" s="48"/>
      <c r="H871" s="48"/>
      <c r="I871" s="48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  <c r="Y871" s="48"/>
      <c r="Z871" s="48"/>
    </row>
    <row r="872">
      <c r="A872" s="48"/>
      <c r="B872" s="48"/>
      <c r="C872" s="48"/>
      <c r="D872" s="48"/>
      <c r="E872" s="48"/>
      <c r="F872" s="48"/>
      <c r="G872" s="48"/>
      <c r="H872" s="48"/>
      <c r="I872" s="48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48"/>
      <c r="Z872" s="48"/>
    </row>
    <row r="873">
      <c r="A873" s="48"/>
      <c r="B873" s="48"/>
      <c r="C873" s="48"/>
      <c r="D873" s="48"/>
      <c r="E873" s="48"/>
      <c r="F873" s="48"/>
      <c r="G873" s="48"/>
      <c r="H873" s="48"/>
      <c r="I873" s="48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48"/>
      <c r="Z873" s="48"/>
    </row>
    <row r="874">
      <c r="A874" s="48"/>
      <c r="B874" s="48"/>
      <c r="C874" s="48"/>
      <c r="D874" s="48"/>
      <c r="E874" s="48"/>
      <c r="F874" s="48"/>
      <c r="G874" s="48"/>
      <c r="H874" s="48"/>
      <c r="I874" s="48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  <c r="Y874" s="48"/>
      <c r="Z874" s="48"/>
    </row>
    <row r="875">
      <c r="A875" s="48"/>
      <c r="B875" s="48"/>
      <c r="C875" s="48"/>
      <c r="D875" s="48"/>
      <c r="E875" s="48"/>
      <c r="F875" s="48"/>
      <c r="G875" s="48"/>
      <c r="H875" s="48"/>
      <c r="I875" s="48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  <c r="Y875" s="48"/>
      <c r="Z875" s="48"/>
    </row>
    <row r="876">
      <c r="A876" s="48"/>
      <c r="B876" s="48"/>
      <c r="C876" s="48"/>
      <c r="D876" s="48"/>
      <c r="E876" s="48"/>
      <c r="F876" s="48"/>
      <c r="G876" s="48"/>
      <c r="H876" s="48"/>
      <c r="I876" s="48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48"/>
      <c r="Z876" s="48"/>
    </row>
    <row r="877">
      <c r="A877" s="48"/>
      <c r="B877" s="48"/>
      <c r="C877" s="48"/>
      <c r="D877" s="48"/>
      <c r="E877" s="48"/>
      <c r="F877" s="48"/>
      <c r="G877" s="48"/>
      <c r="H877" s="48"/>
      <c r="I877" s="48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  <c r="Y877" s="48"/>
      <c r="Z877" s="48"/>
    </row>
    <row r="878">
      <c r="A878" s="48"/>
      <c r="B878" s="48"/>
      <c r="C878" s="48"/>
      <c r="D878" s="48"/>
      <c r="E878" s="48"/>
      <c r="F878" s="48"/>
      <c r="G878" s="48"/>
      <c r="H878" s="48"/>
      <c r="I878" s="48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48"/>
      <c r="Z878" s="48"/>
    </row>
    <row r="879">
      <c r="A879" s="48"/>
      <c r="B879" s="48"/>
      <c r="C879" s="48"/>
      <c r="D879" s="48"/>
      <c r="E879" s="48"/>
      <c r="F879" s="48"/>
      <c r="G879" s="48"/>
      <c r="H879" s="48"/>
      <c r="I879" s="48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  <c r="Y879" s="48"/>
      <c r="Z879" s="48"/>
    </row>
    <row r="880">
      <c r="A880" s="48"/>
      <c r="B880" s="48"/>
      <c r="C880" s="48"/>
      <c r="D880" s="48"/>
      <c r="E880" s="48"/>
      <c r="F880" s="48"/>
      <c r="G880" s="48"/>
      <c r="H880" s="48"/>
      <c r="I880" s="48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  <c r="Y880" s="48"/>
      <c r="Z880" s="48"/>
    </row>
    <row r="881">
      <c r="A881" s="48"/>
      <c r="B881" s="48"/>
      <c r="C881" s="48"/>
      <c r="D881" s="48"/>
      <c r="E881" s="48"/>
      <c r="F881" s="48"/>
      <c r="G881" s="48"/>
      <c r="H881" s="48"/>
      <c r="I881" s="48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  <c r="Y881" s="48"/>
      <c r="Z881" s="48"/>
    </row>
    <row r="882">
      <c r="A882" s="48"/>
      <c r="B882" s="48"/>
      <c r="C882" s="48"/>
      <c r="D882" s="48"/>
      <c r="E882" s="48"/>
      <c r="F882" s="48"/>
      <c r="G882" s="48"/>
      <c r="H882" s="48"/>
      <c r="I882" s="48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  <c r="Y882" s="48"/>
      <c r="Z882" s="48"/>
    </row>
    <row r="883">
      <c r="A883" s="48"/>
      <c r="B883" s="48"/>
      <c r="C883" s="48"/>
      <c r="D883" s="48"/>
      <c r="E883" s="48"/>
      <c r="F883" s="48"/>
      <c r="G883" s="48"/>
      <c r="H883" s="48"/>
      <c r="I883" s="48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  <c r="Y883" s="48"/>
      <c r="Z883" s="48"/>
    </row>
    <row r="884">
      <c r="A884" s="48"/>
      <c r="B884" s="48"/>
      <c r="C884" s="48"/>
      <c r="D884" s="48"/>
      <c r="E884" s="48"/>
      <c r="F884" s="48"/>
      <c r="G884" s="48"/>
      <c r="H884" s="48"/>
      <c r="I884" s="48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  <c r="Y884" s="48"/>
      <c r="Z884" s="48"/>
    </row>
    <row r="885">
      <c r="A885" s="48"/>
      <c r="B885" s="48"/>
      <c r="C885" s="48"/>
      <c r="D885" s="48"/>
      <c r="E885" s="48"/>
      <c r="F885" s="48"/>
      <c r="G885" s="48"/>
      <c r="H885" s="48"/>
      <c r="I885" s="48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  <c r="Y885" s="48"/>
      <c r="Z885" s="48"/>
    </row>
    <row r="886">
      <c r="A886" s="48"/>
      <c r="B886" s="48"/>
      <c r="C886" s="48"/>
      <c r="D886" s="48"/>
      <c r="E886" s="48"/>
      <c r="F886" s="48"/>
      <c r="G886" s="48"/>
      <c r="H886" s="48"/>
      <c r="I886" s="48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48"/>
      <c r="Z886" s="48"/>
    </row>
    <row r="887">
      <c r="A887" s="48"/>
      <c r="B887" s="48"/>
      <c r="C887" s="48"/>
      <c r="D887" s="48"/>
      <c r="E887" s="48"/>
      <c r="F887" s="48"/>
      <c r="G887" s="48"/>
      <c r="H887" s="48"/>
      <c r="I887" s="48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  <c r="Y887" s="48"/>
      <c r="Z887" s="48"/>
    </row>
    <row r="888">
      <c r="A888" s="48"/>
      <c r="B888" s="48"/>
      <c r="C888" s="48"/>
      <c r="D888" s="48"/>
      <c r="E888" s="48"/>
      <c r="F888" s="48"/>
      <c r="G888" s="48"/>
      <c r="H888" s="48"/>
      <c r="I888" s="48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  <c r="Y888" s="48"/>
      <c r="Z888" s="48"/>
    </row>
    <row r="889">
      <c r="A889" s="48"/>
      <c r="B889" s="48"/>
      <c r="C889" s="48"/>
      <c r="D889" s="48"/>
      <c r="E889" s="48"/>
      <c r="F889" s="48"/>
      <c r="G889" s="48"/>
      <c r="H889" s="48"/>
      <c r="I889" s="48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  <c r="Y889" s="48"/>
      <c r="Z889" s="48"/>
    </row>
    <row r="890">
      <c r="A890" s="48"/>
      <c r="B890" s="48"/>
      <c r="C890" s="48"/>
      <c r="D890" s="48"/>
      <c r="E890" s="48"/>
      <c r="F890" s="48"/>
      <c r="G890" s="48"/>
      <c r="H890" s="48"/>
      <c r="I890" s="48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  <c r="Y890" s="48"/>
      <c r="Z890" s="48"/>
    </row>
    <row r="891">
      <c r="A891" s="48"/>
      <c r="B891" s="48"/>
      <c r="C891" s="48"/>
      <c r="D891" s="48"/>
      <c r="E891" s="48"/>
      <c r="F891" s="48"/>
      <c r="G891" s="48"/>
      <c r="H891" s="48"/>
      <c r="I891" s="48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  <c r="Y891" s="48"/>
      <c r="Z891" s="48"/>
    </row>
    <row r="892">
      <c r="A892" s="48"/>
      <c r="B892" s="48"/>
      <c r="C892" s="48"/>
      <c r="D892" s="48"/>
      <c r="E892" s="48"/>
      <c r="F892" s="48"/>
      <c r="G892" s="48"/>
      <c r="H892" s="48"/>
      <c r="I892" s="48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  <c r="Y892" s="48"/>
      <c r="Z892" s="48"/>
    </row>
    <row r="893">
      <c r="A893" s="48"/>
      <c r="B893" s="48"/>
      <c r="C893" s="48"/>
      <c r="D893" s="48"/>
      <c r="E893" s="48"/>
      <c r="F893" s="48"/>
      <c r="G893" s="48"/>
      <c r="H893" s="48"/>
      <c r="I893" s="48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  <c r="Y893" s="48"/>
      <c r="Z893" s="48"/>
    </row>
    <row r="894">
      <c r="A894" s="48"/>
      <c r="B894" s="48"/>
      <c r="C894" s="48"/>
      <c r="D894" s="48"/>
      <c r="E894" s="48"/>
      <c r="F894" s="48"/>
      <c r="G894" s="48"/>
      <c r="H894" s="48"/>
      <c r="I894" s="48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  <c r="Y894" s="48"/>
      <c r="Z894" s="48"/>
    </row>
    <row r="895">
      <c r="A895" s="48"/>
      <c r="B895" s="48"/>
      <c r="C895" s="48"/>
      <c r="D895" s="48"/>
      <c r="E895" s="48"/>
      <c r="F895" s="48"/>
      <c r="G895" s="48"/>
      <c r="H895" s="48"/>
      <c r="I895" s="48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  <c r="Y895" s="48"/>
      <c r="Z895" s="48"/>
    </row>
    <row r="896">
      <c r="A896" s="48"/>
      <c r="B896" s="48"/>
      <c r="C896" s="48"/>
      <c r="D896" s="48"/>
      <c r="E896" s="48"/>
      <c r="F896" s="48"/>
      <c r="G896" s="48"/>
      <c r="H896" s="48"/>
      <c r="I896" s="48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  <c r="Y896" s="48"/>
      <c r="Z896" s="48"/>
    </row>
    <row r="897">
      <c r="A897" s="48"/>
      <c r="B897" s="48"/>
      <c r="C897" s="48"/>
      <c r="D897" s="48"/>
      <c r="E897" s="48"/>
      <c r="F897" s="48"/>
      <c r="G897" s="48"/>
      <c r="H897" s="48"/>
      <c r="I897" s="48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  <c r="Y897" s="48"/>
      <c r="Z897" s="48"/>
    </row>
    <row r="898">
      <c r="A898" s="48"/>
      <c r="B898" s="48"/>
      <c r="C898" s="48"/>
      <c r="D898" s="48"/>
      <c r="E898" s="48"/>
      <c r="F898" s="48"/>
      <c r="G898" s="48"/>
      <c r="H898" s="48"/>
      <c r="I898" s="48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  <c r="Y898" s="48"/>
      <c r="Z898" s="48"/>
    </row>
    <row r="899">
      <c r="A899" s="48"/>
      <c r="B899" s="48"/>
      <c r="C899" s="48"/>
      <c r="D899" s="48"/>
      <c r="E899" s="48"/>
      <c r="F899" s="48"/>
      <c r="G899" s="48"/>
      <c r="H899" s="48"/>
      <c r="I899" s="48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  <c r="Y899" s="48"/>
      <c r="Z899" s="48"/>
    </row>
    <row r="900">
      <c r="A900" s="48"/>
      <c r="B900" s="48"/>
      <c r="C900" s="48"/>
      <c r="D900" s="48"/>
      <c r="E900" s="48"/>
      <c r="F900" s="48"/>
      <c r="G900" s="48"/>
      <c r="H900" s="48"/>
      <c r="I900" s="48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  <c r="Y900" s="48"/>
      <c r="Z900" s="48"/>
    </row>
    <row r="901">
      <c r="A901" s="48"/>
      <c r="B901" s="48"/>
      <c r="C901" s="48"/>
      <c r="D901" s="48"/>
      <c r="E901" s="48"/>
      <c r="F901" s="48"/>
      <c r="G901" s="48"/>
      <c r="H901" s="48"/>
      <c r="I901" s="48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  <c r="Y901" s="48"/>
      <c r="Z901" s="48"/>
    </row>
    <row r="902">
      <c r="A902" s="48"/>
      <c r="B902" s="48"/>
      <c r="C902" s="48"/>
      <c r="D902" s="48"/>
      <c r="E902" s="48"/>
      <c r="F902" s="48"/>
      <c r="G902" s="48"/>
      <c r="H902" s="48"/>
      <c r="I902" s="48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  <c r="Y902" s="48"/>
      <c r="Z902" s="48"/>
    </row>
    <row r="903">
      <c r="A903" s="48"/>
      <c r="B903" s="48"/>
      <c r="C903" s="48"/>
      <c r="D903" s="48"/>
      <c r="E903" s="48"/>
      <c r="F903" s="48"/>
      <c r="G903" s="48"/>
      <c r="H903" s="48"/>
      <c r="I903" s="48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  <c r="X903" s="48"/>
      <c r="Y903" s="48"/>
      <c r="Z903" s="48"/>
    </row>
    <row r="904">
      <c r="A904" s="48"/>
      <c r="B904" s="48"/>
      <c r="C904" s="48"/>
      <c r="D904" s="48"/>
      <c r="E904" s="48"/>
      <c r="F904" s="48"/>
      <c r="G904" s="48"/>
      <c r="H904" s="48"/>
      <c r="I904" s="48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  <c r="Y904" s="48"/>
      <c r="Z904" s="48"/>
    </row>
    <row r="905">
      <c r="A905" s="48"/>
      <c r="B905" s="48"/>
      <c r="C905" s="48"/>
      <c r="D905" s="48"/>
      <c r="E905" s="48"/>
      <c r="F905" s="48"/>
      <c r="G905" s="48"/>
      <c r="H905" s="48"/>
      <c r="I905" s="48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  <c r="X905" s="48"/>
      <c r="Y905" s="48"/>
      <c r="Z905" s="48"/>
    </row>
    <row r="906">
      <c r="A906" s="48"/>
      <c r="B906" s="48"/>
      <c r="C906" s="48"/>
      <c r="D906" s="48"/>
      <c r="E906" s="48"/>
      <c r="F906" s="48"/>
      <c r="G906" s="48"/>
      <c r="H906" s="48"/>
      <c r="I906" s="48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  <c r="X906" s="48"/>
      <c r="Y906" s="48"/>
      <c r="Z906" s="48"/>
    </row>
    <row r="907">
      <c r="A907" s="48"/>
      <c r="B907" s="48"/>
      <c r="C907" s="48"/>
      <c r="D907" s="48"/>
      <c r="E907" s="48"/>
      <c r="F907" s="48"/>
      <c r="G907" s="48"/>
      <c r="H907" s="48"/>
      <c r="I907" s="48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  <c r="X907" s="48"/>
      <c r="Y907" s="48"/>
      <c r="Z907" s="48"/>
    </row>
    <row r="908">
      <c r="A908" s="48"/>
      <c r="B908" s="48"/>
      <c r="C908" s="48"/>
      <c r="D908" s="48"/>
      <c r="E908" s="48"/>
      <c r="F908" s="48"/>
      <c r="G908" s="48"/>
      <c r="H908" s="48"/>
      <c r="I908" s="48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  <c r="X908" s="48"/>
      <c r="Y908" s="48"/>
      <c r="Z908" s="48"/>
    </row>
    <row r="909">
      <c r="A909" s="48"/>
      <c r="B909" s="48"/>
      <c r="C909" s="48"/>
      <c r="D909" s="48"/>
      <c r="E909" s="48"/>
      <c r="F909" s="48"/>
      <c r="G909" s="48"/>
      <c r="H909" s="48"/>
      <c r="I909" s="48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  <c r="X909" s="48"/>
      <c r="Y909" s="48"/>
      <c r="Z909" s="48"/>
    </row>
    <row r="910">
      <c r="A910" s="48"/>
      <c r="B910" s="48"/>
      <c r="C910" s="48"/>
      <c r="D910" s="48"/>
      <c r="E910" s="48"/>
      <c r="F910" s="48"/>
      <c r="G910" s="48"/>
      <c r="H910" s="48"/>
      <c r="I910" s="48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  <c r="Y910" s="48"/>
      <c r="Z910" s="48"/>
    </row>
    <row r="911">
      <c r="A911" s="48"/>
      <c r="B911" s="48"/>
      <c r="C911" s="48"/>
      <c r="D911" s="48"/>
      <c r="E911" s="48"/>
      <c r="F911" s="48"/>
      <c r="G911" s="48"/>
      <c r="H911" s="48"/>
      <c r="I911" s="48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  <c r="X911" s="48"/>
      <c r="Y911" s="48"/>
      <c r="Z911" s="48"/>
    </row>
    <row r="912">
      <c r="A912" s="48"/>
      <c r="B912" s="48"/>
      <c r="C912" s="48"/>
      <c r="D912" s="48"/>
      <c r="E912" s="48"/>
      <c r="F912" s="48"/>
      <c r="G912" s="48"/>
      <c r="H912" s="48"/>
      <c r="I912" s="48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  <c r="Y912" s="48"/>
      <c r="Z912" s="48"/>
    </row>
    <row r="913">
      <c r="A913" s="48"/>
      <c r="B913" s="48"/>
      <c r="C913" s="48"/>
      <c r="D913" s="48"/>
      <c r="E913" s="48"/>
      <c r="F913" s="48"/>
      <c r="G913" s="48"/>
      <c r="H913" s="48"/>
      <c r="I913" s="48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  <c r="X913" s="48"/>
      <c r="Y913" s="48"/>
      <c r="Z913" s="48"/>
    </row>
    <row r="914">
      <c r="A914" s="48"/>
      <c r="B914" s="48"/>
      <c r="C914" s="48"/>
      <c r="D914" s="48"/>
      <c r="E914" s="48"/>
      <c r="F914" s="48"/>
      <c r="G914" s="48"/>
      <c r="H914" s="48"/>
      <c r="I914" s="48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  <c r="Y914" s="48"/>
      <c r="Z914" s="48"/>
    </row>
    <row r="915">
      <c r="A915" s="48"/>
      <c r="B915" s="48"/>
      <c r="C915" s="48"/>
      <c r="D915" s="48"/>
      <c r="E915" s="48"/>
      <c r="F915" s="48"/>
      <c r="G915" s="48"/>
      <c r="H915" s="48"/>
      <c r="I915" s="48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  <c r="Y915" s="48"/>
      <c r="Z915" s="48"/>
    </row>
    <row r="916">
      <c r="A916" s="48"/>
      <c r="B916" s="48"/>
      <c r="C916" s="48"/>
      <c r="D916" s="48"/>
      <c r="E916" s="48"/>
      <c r="F916" s="48"/>
      <c r="G916" s="48"/>
      <c r="H916" s="48"/>
      <c r="I916" s="48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  <c r="Y916" s="48"/>
      <c r="Z916" s="48"/>
    </row>
    <row r="917">
      <c r="A917" s="48"/>
      <c r="B917" s="48"/>
      <c r="C917" s="48"/>
      <c r="D917" s="48"/>
      <c r="E917" s="48"/>
      <c r="F917" s="48"/>
      <c r="G917" s="48"/>
      <c r="H917" s="48"/>
      <c r="I917" s="48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  <c r="X917" s="48"/>
      <c r="Y917" s="48"/>
      <c r="Z917" s="48"/>
    </row>
    <row r="918">
      <c r="A918" s="48"/>
      <c r="B918" s="48"/>
      <c r="C918" s="48"/>
      <c r="D918" s="48"/>
      <c r="E918" s="48"/>
      <c r="F918" s="48"/>
      <c r="G918" s="48"/>
      <c r="H918" s="48"/>
      <c r="I918" s="48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  <c r="X918" s="48"/>
      <c r="Y918" s="48"/>
      <c r="Z918" s="48"/>
    </row>
    <row r="919">
      <c r="A919" s="48"/>
      <c r="B919" s="48"/>
      <c r="C919" s="48"/>
      <c r="D919" s="48"/>
      <c r="E919" s="48"/>
      <c r="F919" s="48"/>
      <c r="G919" s="48"/>
      <c r="H919" s="48"/>
      <c r="I919" s="48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  <c r="X919" s="48"/>
      <c r="Y919" s="48"/>
      <c r="Z919" s="48"/>
    </row>
    <row r="920">
      <c r="A920" s="48"/>
      <c r="B920" s="48"/>
      <c r="C920" s="48"/>
      <c r="D920" s="48"/>
      <c r="E920" s="48"/>
      <c r="F920" s="48"/>
      <c r="G920" s="48"/>
      <c r="H920" s="48"/>
      <c r="I920" s="48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  <c r="X920" s="48"/>
      <c r="Y920" s="48"/>
      <c r="Z920" s="48"/>
    </row>
    <row r="921">
      <c r="A921" s="48"/>
      <c r="B921" s="48"/>
      <c r="C921" s="48"/>
      <c r="D921" s="48"/>
      <c r="E921" s="48"/>
      <c r="F921" s="48"/>
      <c r="G921" s="48"/>
      <c r="H921" s="48"/>
      <c r="I921" s="48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  <c r="Y921" s="48"/>
      <c r="Z921" s="48"/>
    </row>
    <row r="922">
      <c r="A922" s="48"/>
      <c r="B922" s="48"/>
      <c r="C922" s="48"/>
      <c r="D922" s="48"/>
      <c r="E922" s="48"/>
      <c r="F922" s="48"/>
      <c r="G922" s="48"/>
      <c r="H922" s="48"/>
      <c r="I922" s="48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  <c r="Y922" s="48"/>
      <c r="Z922" s="48"/>
    </row>
    <row r="923">
      <c r="A923" s="48"/>
      <c r="B923" s="48"/>
      <c r="C923" s="48"/>
      <c r="D923" s="48"/>
      <c r="E923" s="48"/>
      <c r="F923" s="48"/>
      <c r="G923" s="48"/>
      <c r="H923" s="48"/>
      <c r="I923" s="48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  <c r="Y923" s="48"/>
      <c r="Z923" s="48"/>
    </row>
    <row r="924">
      <c r="A924" s="48"/>
      <c r="B924" s="48"/>
      <c r="C924" s="48"/>
      <c r="D924" s="48"/>
      <c r="E924" s="48"/>
      <c r="F924" s="48"/>
      <c r="G924" s="48"/>
      <c r="H924" s="48"/>
      <c r="I924" s="48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48"/>
      <c r="Z924" s="48"/>
    </row>
    <row r="925">
      <c r="A925" s="48"/>
      <c r="B925" s="48"/>
      <c r="C925" s="48"/>
      <c r="D925" s="48"/>
      <c r="E925" s="48"/>
      <c r="F925" s="48"/>
      <c r="G925" s="48"/>
      <c r="H925" s="48"/>
      <c r="I925" s="48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  <c r="X925" s="48"/>
      <c r="Y925" s="48"/>
      <c r="Z925" s="48"/>
    </row>
    <row r="926">
      <c r="A926" s="48"/>
      <c r="B926" s="48"/>
      <c r="C926" s="48"/>
      <c r="D926" s="48"/>
      <c r="E926" s="48"/>
      <c r="F926" s="48"/>
      <c r="G926" s="48"/>
      <c r="H926" s="48"/>
      <c r="I926" s="48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  <c r="X926" s="48"/>
      <c r="Y926" s="48"/>
      <c r="Z926" s="48"/>
    </row>
    <row r="927">
      <c r="A927" s="48"/>
      <c r="B927" s="48"/>
      <c r="C927" s="48"/>
      <c r="D927" s="48"/>
      <c r="E927" s="48"/>
      <c r="F927" s="48"/>
      <c r="G927" s="48"/>
      <c r="H927" s="48"/>
      <c r="I927" s="48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  <c r="Y927" s="48"/>
      <c r="Z927" s="48"/>
    </row>
    <row r="928">
      <c r="A928" s="48"/>
      <c r="B928" s="48"/>
      <c r="C928" s="48"/>
      <c r="D928" s="48"/>
      <c r="E928" s="48"/>
      <c r="F928" s="48"/>
      <c r="G928" s="48"/>
      <c r="H928" s="48"/>
      <c r="I928" s="48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  <c r="Y928" s="48"/>
      <c r="Z928" s="48"/>
    </row>
    <row r="929">
      <c r="A929" s="48"/>
      <c r="B929" s="48"/>
      <c r="C929" s="48"/>
      <c r="D929" s="48"/>
      <c r="E929" s="48"/>
      <c r="F929" s="48"/>
      <c r="G929" s="48"/>
      <c r="H929" s="48"/>
      <c r="I929" s="48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  <c r="X929" s="48"/>
      <c r="Y929" s="48"/>
      <c r="Z929" s="48"/>
    </row>
    <row r="930">
      <c r="A930" s="48"/>
      <c r="B930" s="48"/>
      <c r="C930" s="48"/>
      <c r="D930" s="48"/>
      <c r="E930" s="48"/>
      <c r="F930" s="48"/>
      <c r="G930" s="48"/>
      <c r="H930" s="48"/>
      <c r="I930" s="48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48"/>
      <c r="Z930" s="48"/>
    </row>
    <row r="931">
      <c r="A931" s="48"/>
      <c r="B931" s="48"/>
      <c r="C931" s="48"/>
      <c r="D931" s="48"/>
      <c r="E931" s="48"/>
      <c r="F931" s="48"/>
      <c r="G931" s="48"/>
      <c r="H931" s="48"/>
      <c r="I931" s="48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  <c r="X931" s="48"/>
      <c r="Y931" s="48"/>
      <c r="Z931" s="48"/>
    </row>
    <row r="932">
      <c r="A932" s="48"/>
      <c r="B932" s="48"/>
      <c r="C932" s="48"/>
      <c r="D932" s="48"/>
      <c r="E932" s="48"/>
      <c r="F932" s="48"/>
      <c r="G932" s="48"/>
      <c r="H932" s="48"/>
      <c r="I932" s="48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  <c r="Y932" s="48"/>
      <c r="Z932" s="48"/>
    </row>
    <row r="933">
      <c r="A933" s="48"/>
      <c r="B933" s="48"/>
      <c r="C933" s="48"/>
      <c r="D933" s="48"/>
      <c r="E933" s="48"/>
      <c r="F933" s="48"/>
      <c r="G933" s="48"/>
      <c r="H933" s="48"/>
      <c r="I933" s="48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  <c r="Y933" s="48"/>
      <c r="Z933" s="48"/>
    </row>
    <row r="934">
      <c r="A934" s="48"/>
      <c r="B934" s="48"/>
      <c r="C934" s="48"/>
      <c r="D934" s="48"/>
      <c r="E934" s="48"/>
      <c r="F934" s="48"/>
      <c r="G934" s="48"/>
      <c r="H934" s="48"/>
      <c r="I934" s="48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  <c r="Y934" s="48"/>
      <c r="Z934" s="48"/>
    </row>
    <row r="935">
      <c r="A935" s="48"/>
      <c r="B935" s="48"/>
      <c r="C935" s="48"/>
      <c r="D935" s="48"/>
      <c r="E935" s="48"/>
      <c r="F935" s="48"/>
      <c r="G935" s="48"/>
      <c r="H935" s="48"/>
      <c r="I935" s="48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48"/>
      <c r="Z935" s="48"/>
    </row>
    <row r="936">
      <c r="A936" s="48"/>
      <c r="B936" s="48"/>
      <c r="C936" s="48"/>
      <c r="D936" s="48"/>
      <c r="E936" s="48"/>
      <c r="F936" s="48"/>
      <c r="G936" s="48"/>
      <c r="H936" s="48"/>
      <c r="I936" s="48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  <c r="X936" s="48"/>
      <c r="Y936" s="48"/>
      <c r="Z936" s="48"/>
    </row>
    <row r="937">
      <c r="A937" s="48"/>
      <c r="B937" s="48"/>
      <c r="C937" s="48"/>
      <c r="D937" s="48"/>
      <c r="E937" s="48"/>
      <c r="F937" s="48"/>
      <c r="G937" s="48"/>
      <c r="H937" s="48"/>
      <c r="I937" s="48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  <c r="X937" s="48"/>
      <c r="Y937" s="48"/>
      <c r="Z937" s="48"/>
    </row>
    <row r="938">
      <c r="A938" s="48"/>
      <c r="B938" s="48"/>
      <c r="C938" s="48"/>
      <c r="D938" s="48"/>
      <c r="E938" s="48"/>
      <c r="F938" s="48"/>
      <c r="G938" s="48"/>
      <c r="H938" s="48"/>
      <c r="I938" s="48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  <c r="X938" s="48"/>
      <c r="Y938" s="48"/>
      <c r="Z938" s="48"/>
    </row>
    <row r="939">
      <c r="A939" s="48"/>
      <c r="B939" s="48"/>
      <c r="C939" s="48"/>
      <c r="D939" s="48"/>
      <c r="E939" s="48"/>
      <c r="F939" s="48"/>
      <c r="G939" s="48"/>
      <c r="H939" s="48"/>
      <c r="I939" s="48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  <c r="X939" s="48"/>
      <c r="Y939" s="48"/>
      <c r="Z939" s="48"/>
    </row>
    <row r="940">
      <c r="A940" s="48"/>
      <c r="B940" s="48"/>
      <c r="C940" s="48"/>
      <c r="D940" s="48"/>
      <c r="E940" s="48"/>
      <c r="F940" s="48"/>
      <c r="G940" s="48"/>
      <c r="H940" s="48"/>
      <c r="I940" s="48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  <c r="Y940" s="48"/>
      <c r="Z940" s="48"/>
    </row>
    <row r="941">
      <c r="A941" s="48"/>
      <c r="B941" s="48"/>
      <c r="C941" s="48"/>
      <c r="D941" s="48"/>
      <c r="E941" s="48"/>
      <c r="F941" s="48"/>
      <c r="G941" s="48"/>
      <c r="H941" s="48"/>
      <c r="I941" s="48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  <c r="Y941" s="48"/>
      <c r="Z941" s="48"/>
    </row>
    <row r="942">
      <c r="A942" s="48"/>
      <c r="B942" s="48"/>
      <c r="C942" s="48"/>
      <c r="D942" s="48"/>
      <c r="E942" s="48"/>
      <c r="F942" s="48"/>
      <c r="G942" s="48"/>
      <c r="H942" s="48"/>
      <c r="I942" s="48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  <c r="X942" s="48"/>
      <c r="Y942" s="48"/>
      <c r="Z942" s="48"/>
    </row>
    <row r="943">
      <c r="A943" s="48"/>
      <c r="B943" s="48"/>
      <c r="C943" s="48"/>
      <c r="D943" s="48"/>
      <c r="E943" s="48"/>
      <c r="F943" s="48"/>
      <c r="G943" s="48"/>
      <c r="H943" s="48"/>
      <c r="I943" s="48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  <c r="Y943" s="48"/>
      <c r="Z943" s="48"/>
    </row>
    <row r="944">
      <c r="A944" s="48"/>
      <c r="B944" s="48"/>
      <c r="C944" s="48"/>
      <c r="D944" s="48"/>
      <c r="E944" s="48"/>
      <c r="F944" s="48"/>
      <c r="G944" s="48"/>
      <c r="H944" s="48"/>
      <c r="I944" s="48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  <c r="X944" s="48"/>
      <c r="Y944" s="48"/>
      <c r="Z944" s="48"/>
    </row>
    <row r="945">
      <c r="A945" s="48"/>
      <c r="B945" s="48"/>
      <c r="C945" s="48"/>
      <c r="D945" s="48"/>
      <c r="E945" s="48"/>
      <c r="F945" s="48"/>
      <c r="G945" s="48"/>
      <c r="H945" s="48"/>
      <c r="I945" s="48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  <c r="X945" s="48"/>
      <c r="Y945" s="48"/>
      <c r="Z945" s="48"/>
    </row>
    <row r="946">
      <c r="A946" s="48"/>
      <c r="B946" s="48"/>
      <c r="C946" s="48"/>
      <c r="D946" s="48"/>
      <c r="E946" s="48"/>
      <c r="F946" s="48"/>
      <c r="G946" s="48"/>
      <c r="H946" s="48"/>
      <c r="I946" s="48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  <c r="X946" s="48"/>
      <c r="Y946" s="48"/>
      <c r="Z946" s="48"/>
    </row>
    <row r="947">
      <c r="A947" s="48"/>
      <c r="B947" s="48"/>
      <c r="C947" s="48"/>
      <c r="D947" s="48"/>
      <c r="E947" s="48"/>
      <c r="F947" s="48"/>
      <c r="G947" s="48"/>
      <c r="H947" s="48"/>
      <c r="I947" s="48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  <c r="X947" s="48"/>
      <c r="Y947" s="48"/>
      <c r="Z947" s="48"/>
    </row>
    <row r="948">
      <c r="A948" s="48"/>
      <c r="B948" s="48"/>
      <c r="C948" s="48"/>
      <c r="D948" s="48"/>
      <c r="E948" s="48"/>
      <c r="F948" s="48"/>
      <c r="G948" s="48"/>
      <c r="H948" s="48"/>
      <c r="I948" s="48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  <c r="X948" s="48"/>
      <c r="Y948" s="48"/>
      <c r="Z948" s="48"/>
    </row>
    <row r="949">
      <c r="A949" s="48"/>
      <c r="B949" s="48"/>
      <c r="C949" s="48"/>
      <c r="D949" s="48"/>
      <c r="E949" s="48"/>
      <c r="F949" s="48"/>
      <c r="G949" s="48"/>
      <c r="H949" s="48"/>
      <c r="I949" s="48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  <c r="X949" s="48"/>
      <c r="Y949" s="48"/>
      <c r="Z949" s="48"/>
    </row>
    <row r="950">
      <c r="A950" s="48"/>
      <c r="B950" s="48"/>
      <c r="C950" s="48"/>
      <c r="D950" s="48"/>
      <c r="E950" s="48"/>
      <c r="F950" s="48"/>
      <c r="G950" s="48"/>
      <c r="H950" s="48"/>
      <c r="I950" s="48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  <c r="Y950" s="48"/>
      <c r="Z950" s="48"/>
    </row>
    <row r="951">
      <c r="A951" s="48"/>
      <c r="B951" s="48"/>
      <c r="C951" s="48"/>
      <c r="D951" s="48"/>
      <c r="E951" s="48"/>
      <c r="F951" s="48"/>
      <c r="G951" s="48"/>
      <c r="H951" s="48"/>
      <c r="I951" s="48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  <c r="Y951" s="48"/>
      <c r="Z951" s="48"/>
    </row>
    <row r="952">
      <c r="A952" s="48"/>
      <c r="B952" s="48"/>
      <c r="C952" s="48"/>
      <c r="D952" s="48"/>
      <c r="E952" s="48"/>
      <c r="F952" s="48"/>
      <c r="G952" s="48"/>
      <c r="H952" s="48"/>
      <c r="I952" s="48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  <c r="Y952" s="48"/>
      <c r="Z952" s="48"/>
    </row>
    <row r="953">
      <c r="A953" s="48"/>
      <c r="B953" s="48"/>
      <c r="C953" s="48"/>
      <c r="D953" s="48"/>
      <c r="E953" s="48"/>
      <c r="F953" s="48"/>
      <c r="G953" s="48"/>
      <c r="H953" s="48"/>
      <c r="I953" s="48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48"/>
      <c r="Z953" s="48"/>
    </row>
    <row r="954">
      <c r="A954" s="48"/>
      <c r="B954" s="48"/>
      <c r="C954" s="48"/>
      <c r="D954" s="48"/>
      <c r="E954" s="48"/>
      <c r="F954" s="48"/>
      <c r="G954" s="48"/>
      <c r="H954" s="48"/>
      <c r="I954" s="48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  <c r="Y954" s="48"/>
      <c r="Z954" s="48"/>
    </row>
    <row r="955">
      <c r="A955" s="48"/>
      <c r="B955" s="48"/>
      <c r="C955" s="48"/>
      <c r="D955" s="48"/>
      <c r="E955" s="48"/>
      <c r="F955" s="48"/>
      <c r="G955" s="48"/>
      <c r="H955" s="48"/>
      <c r="I955" s="48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  <c r="Y955" s="48"/>
      <c r="Z955" s="48"/>
    </row>
    <row r="956">
      <c r="A956" s="48"/>
      <c r="B956" s="48"/>
      <c r="C956" s="48"/>
      <c r="D956" s="48"/>
      <c r="E956" s="48"/>
      <c r="F956" s="48"/>
      <c r="G956" s="48"/>
      <c r="H956" s="48"/>
      <c r="I956" s="48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  <c r="Y956" s="48"/>
      <c r="Z956" s="48"/>
    </row>
    <row r="957">
      <c r="A957" s="48"/>
      <c r="B957" s="48"/>
      <c r="C957" s="48"/>
      <c r="D957" s="48"/>
      <c r="E957" s="48"/>
      <c r="F957" s="48"/>
      <c r="G957" s="48"/>
      <c r="H957" s="48"/>
      <c r="I957" s="48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  <c r="X957" s="48"/>
      <c r="Y957" s="48"/>
      <c r="Z957" s="48"/>
    </row>
    <row r="958">
      <c r="A958" s="48"/>
      <c r="B958" s="48"/>
      <c r="C958" s="48"/>
      <c r="D958" s="48"/>
      <c r="E958" s="48"/>
      <c r="F958" s="48"/>
      <c r="G958" s="48"/>
      <c r="H958" s="48"/>
      <c r="I958" s="48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  <c r="X958" s="48"/>
      <c r="Y958" s="48"/>
      <c r="Z958" s="48"/>
    </row>
    <row r="959">
      <c r="A959" s="48"/>
      <c r="B959" s="48"/>
      <c r="C959" s="48"/>
      <c r="D959" s="48"/>
      <c r="E959" s="48"/>
      <c r="F959" s="48"/>
      <c r="G959" s="48"/>
      <c r="H959" s="48"/>
      <c r="I959" s="48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  <c r="Y959" s="48"/>
      <c r="Z959" s="48"/>
    </row>
    <row r="960">
      <c r="A960" s="48"/>
      <c r="B960" s="48"/>
      <c r="C960" s="48"/>
      <c r="D960" s="48"/>
      <c r="E960" s="48"/>
      <c r="F960" s="48"/>
      <c r="G960" s="48"/>
      <c r="H960" s="48"/>
      <c r="I960" s="48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  <c r="X960" s="48"/>
      <c r="Y960" s="48"/>
      <c r="Z960" s="48"/>
    </row>
    <row r="961">
      <c r="A961" s="48"/>
      <c r="B961" s="48"/>
      <c r="C961" s="48"/>
      <c r="D961" s="48"/>
      <c r="E961" s="48"/>
      <c r="F961" s="48"/>
      <c r="G961" s="48"/>
      <c r="H961" s="48"/>
      <c r="I961" s="48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  <c r="X961" s="48"/>
      <c r="Y961" s="48"/>
      <c r="Z961" s="48"/>
    </row>
    <row r="962">
      <c r="A962" s="48"/>
      <c r="B962" s="48"/>
      <c r="C962" s="48"/>
      <c r="D962" s="48"/>
      <c r="E962" s="48"/>
      <c r="F962" s="48"/>
      <c r="G962" s="48"/>
      <c r="H962" s="48"/>
      <c r="I962" s="48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  <c r="Y962" s="48"/>
      <c r="Z962" s="48"/>
    </row>
    <row r="963">
      <c r="A963" s="48"/>
      <c r="B963" s="48"/>
      <c r="C963" s="48"/>
      <c r="D963" s="48"/>
      <c r="E963" s="48"/>
      <c r="F963" s="48"/>
      <c r="G963" s="48"/>
      <c r="H963" s="48"/>
      <c r="I963" s="48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48"/>
      <c r="Z963" s="48"/>
    </row>
    <row r="964">
      <c r="A964" s="48"/>
      <c r="B964" s="48"/>
      <c r="C964" s="48"/>
      <c r="D964" s="48"/>
      <c r="E964" s="48"/>
      <c r="F964" s="48"/>
      <c r="G964" s="48"/>
      <c r="H964" s="48"/>
      <c r="I964" s="48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  <c r="Y964" s="48"/>
      <c r="Z964" s="48"/>
    </row>
    <row r="965">
      <c r="A965" s="48"/>
      <c r="B965" s="48"/>
      <c r="C965" s="48"/>
      <c r="D965" s="48"/>
      <c r="E965" s="48"/>
      <c r="F965" s="48"/>
      <c r="G965" s="48"/>
      <c r="H965" s="48"/>
      <c r="I965" s="48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  <c r="Y965" s="48"/>
      <c r="Z965" s="48"/>
    </row>
    <row r="966">
      <c r="A966" s="48"/>
      <c r="B966" s="48"/>
      <c r="C966" s="48"/>
      <c r="D966" s="48"/>
      <c r="E966" s="48"/>
      <c r="F966" s="48"/>
      <c r="G966" s="48"/>
      <c r="H966" s="48"/>
      <c r="I966" s="48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  <c r="Y966" s="48"/>
      <c r="Z966" s="48"/>
    </row>
    <row r="967">
      <c r="A967" s="48"/>
      <c r="B967" s="48"/>
      <c r="C967" s="48"/>
      <c r="D967" s="48"/>
      <c r="E967" s="48"/>
      <c r="F967" s="48"/>
      <c r="G967" s="48"/>
      <c r="H967" s="48"/>
      <c r="I967" s="48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  <c r="Y967" s="48"/>
      <c r="Z967" s="48"/>
    </row>
    <row r="968">
      <c r="A968" s="48"/>
      <c r="B968" s="48"/>
      <c r="C968" s="48"/>
      <c r="D968" s="48"/>
      <c r="E968" s="48"/>
      <c r="F968" s="48"/>
      <c r="G968" s="48"/>
      <c r="H968" s="48"/>
      <c r="I968" s="48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48"/>
      <c r="Z968" s="48"/>
    </row>
    <row r="969">
      <c r="A969" s="48"/>
      <c r="B969" s="48"/>
      <c r="C969" s="48"/>
      <c r="D969" s="48"/>
      <c r="E969" s="48"/>
      <c r="F969" s="48"/>
      <c r="G969" s="48"/>
      <c r="H969" s="48"/>
      <c r="I969" s="48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48"/>
      <c r="Z969" s="48"/>
    </row>
    <row r="970">
      <c r="A970" s="48"/>
      <c r="B970" s="48"/>
      <c r="C970" s="48"/>
      <c r="D970" s="48"/>
      <c r="E970" s="48"/>
      <c r="F970" s="48"/>
      <c r="G970" s="48"/>
      <c r="H970" s="48"/>
      <c r="I970" s="48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  <c r="Y970" s="48"/>
      <c r="Z970" s="48"/>
    </row>
    <row r="971">
      <c r="A971" s="48"/>
      <c r="B971" s="48"/>
      <c r="C971" s="48"/>
      <c r="D971" s="48"/>
      <c r="E971" s="48"/>
      <c r="F971" s="48"/>
      <c r="G971" s="48"/>
      <c r="H971" s="48"/>
      <c r="I971" s="48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48"/>
      <c r="Z971" s="48"/>
    </row>
    <row r="972">
      <c r="A972" s="48"/>
      <c r="B972" s="48"/>
      <c r="C972" s="48"/>
      <c r="D972" s="48"/>
      <c r="E972" s="48"/>
      <c r="F972" s="48"/>
      <c r="G972" s="48"/>
      <c r="H972" s="48"/>
      <c r="I972" s="48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48"/>
      <c r="Z972" s="48"/>
    </row>
    <row r="973">
      <c r="A973" s="48"/>
      <c r="B973" s="48"/>
      <c r="C973" s="48"/>
      <c r="D973" s="48"/>
      <c r="E973" s="48"/>
      <c r="F973" s="48"/>
      <c r="G973" s="48"/>
      <c r="H973" s="48"/>
      <c r="I973" s="48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48"/>
      <c r="Z973" s="48"/>
    </row>
    <row r="974">
      <c r="A974" s="48"/>
      <c r="B974" s="48"/>
      <c r="C974" s="48"/>
      <c r="D974" s="48"/>
      <c r="E974" s="48"/>
      <c r="F974" s="48"/>
      <c r="G974" s="48"/>
      <c r="H974" s="48"/>
      <c r="I974" s="48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  <c r="Z974" s="48"/>
    </row>
    <row r="975">
      <c r="A975" s="48"/>
      <c r="B975" s="48"/>
      <c r="C975" s="48"/>
      <c r="D975" s="48"/>
      <c r="E975" s="48"/>
      <c r="F975" s="48"/>
      <c r="G975" s="48"/>
      <c r="H975" s="48"/>
      <c r="I975" s="48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  <c r="Z975" s="48"/>
    </row>
    <row r="976">
      <c r="A976" s="48"/>
      <c r="B976" s="48"/>
      <c r="C976" s="48"/>
      <c r="D976" s="48"/>
      <c r="E976" s="48"/>
      <c r="F976" s="48"/>
      <c r="G976" s="48"/>
      <c r="H976" s="48"/>
      <c r="I976" s="48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  <c r="Z976" s="48"/>
    </row>
    <row r="977">
      <c r="A977" s="48"/>
      <c r="B977" s="48"/>
      <c r="C977" s="48"/>
      <c r="D977" s="48"/>
      <c r="E977" s="48"/>
      <c r="F977" s="48"/>
      <c r="G977" s="48"/>
      <c r="H977" s="48"/>
      <c r="I977" s="48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  <c r="Z977" s="48"/>
    </row>
    <row r="978">
      <c r="A978" s="48"/>
      <c r="B978" s="48"/>
      <c r="C978" s="48"/>
      <c r="D978" s="48"/>
      <c r="E978" s="48"/>
      <c r="F978" s="48"/>
      <c r="G978" s="48"/>
      <c r="H978" s="48"/>
      <c r="I978" s="48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  <c r="Z978" s="48"/>
    </row>
    <row r="979">
      <c r="A979" s="48"/>
      <c r="B979" s="48"/>
      <c r="C979" s="48"/>
      <c r="D979" s="48"/>
      <c r="E979" s="48"/>
      <c r="F979" s="48"/>
      <c r="G979" s="48"/>
      <c r="H979" s="48"/>
      <c r="I979" s="48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48"/>
      <c r="Z979" s="48"/>
    </row>
    <row r="980">
      <c r="A980" s="48"/>
      <c r="B980" s="48"/>
      <c r="C980" s="48"/>
      <c r="D980" s="48"/>
      <c r="E980" s="48"/>
      <c r="F980" s="48"/>
      <c r="G980" s="48"/>
      <c r="H980" s="48"/>
      <c r="I980" s="48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48"/>
      <c r="Z980" s="48"/>
    </row>
    <row r="981">
      <c r="A981" s="48"/>
      <c r="B981" s="48"/>
      <c r="C981" s="48"/>
      <c r="D981" s="48"/>
      <c r="E981" s="48"/>
      <c r="F981" s="48"/>
      <c r="G981" s="48"/>
      <c r="H981" s="48"/>
      <c r="I981" s="48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  <c r="Y981" s="48"/>
      <c r="Z981" s="48"/>
    </row>
    <row r="982">
      <c r="A982" s="48"/>
      <c r="B982" s="48"/>
      <c r="C982" s="48"/>
      <c r="D982" s="48"/>
      <c r="E982" s="48"/>
      <c r="F982" s="48"/>
      <c r="G982" s="48"/>
      <c r="H982" s="48"/>
      <c r="I982" s="48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  <c r="Y982" s="48"/>
      <c r="Z982" s="48"/>
    </row>
    <row r="983">
      <c r="A983" s="48"/>
      <c r="B983" s="48"/>
      <c r="C983" s="48"/>
      <c r="D983" s="48"/>
      <c r="E983" s="48"/>
      <c r="F983" s="48"/>
      <c r="G983" s="48"/>
      <c r="H983" s="48"/>
      <c r="I983" s="48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  <c r="Y983" s="48"/>
      <c r="Z983" s="48"/>
    </row>
    <row r="984">
      <c r="A984" s="48"/>
      <c r="B984" s="48"/>
      <c r="C984" s="48"/>
      <c r="D984" s="48"/>
      <c r="E984" s="48"/>
      <c r="F984" s="48"/>
      <c r="G984" s="48"/>
      <c r="H984" s="48"/>
      <c r="I984" s="48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  <c r="X984" s="48"/>
      <c r="Y984" s="48"/>
      <c r="Z984" s="48"/>
    </row>
    <row r="985">
      <c r="A985" s="48"/>
      <c r="B985" s="48"/>
      <c r="C985" s="48"/>
      <c r="D985" s="48"/>
      <c r="E985" s="48"/>
      <c r="F985" s="48"/>
      <c r="G985" s="48"/>
      <c r="H985" s="48"/>
      <c r="I985" s="48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  <c r="X985" s="48"/>
      <c r="Y985" s="48"/>
      <c r="Z985" s="48"/>
    </row>
    <row r="986">
      <c r="A986" s="48"/>
      <c r="B986" s="48"/>
      <c r="C986" s="48"/>
      <c r="D986" s="48"/>
      <c r="E986" s="48"/>
      <c r="F986" s="48"/>
      <c r="G986" s="48"/>
      <c r="H986" s="48"/>
      <c r="I986" s="48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  <c r="X986" s="48"/>
      <c r="Y986" s="48"/>
      <c r="Z986" s="48"/>
    </row>
    <row r="987">
      <c r="A987" s="48"/>
      <c r="B987" s="48"/>
      <c r="C987" s="48"/>
      <c r="D987" s="48"/>
      <c r="E987" s="48"/>
      <c r="F987" s="48"/>
      <c r="G987" s="48"/>
      <c r="H987" s="48"/>
      <c r="I987" s="48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48"/>
      <c r="X987" s="48"/>
      <c r="Y987" s="48"/>
      <c r="Z987" s="48"/>
    </row>
    <row r="988">
      <c r="A988" s="48"/>
      <c r="B988" s="48"/>
      <c r="C988" s="48"/>
      <c r="D988" s="48"/>
      <c r="E988" s="48"/>
      <c r="F988" s="48"/>
      <c r="G988" s="48"/>
      <c r="H988" s="48"/>
      <c r="I988" s="48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48"/>
      <c r="X988" s="48"/>
      <c r="Y988" s="48"/>
      <c r="Z988" s="48"/>
    </row>
    <row r="989">
      <c r="A989" s="48"/>
      <c r="B989" s="48"/>
      <c r="C989" s="48"/>
      <c r="D989" s="48"/>
      <c r="E989" s="48"/>
      <c r="F989" s="48"/>
      <c r="G989" s="48"/>
      <c r="H989" s="48"/>
      <c r="I989" s="48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48"/>
      <c r="X989" s="48"/>
      <c r="Y989" s="48"/>
      <c r="Z989" s="48"/>
    </row>
    <row r="990">
      <c r="A990" s="48"/>
      <c r="B990" s="48"/>
      <c r="C990" s="48"/>
      <c r="D990" s="48"/>
      <c r="E990" s="48"/>
      <c r="F990" s="48"/>
      <c r="G990" s="48"/>
      <c r="H990" s="48"/>
      <c r="I990" s="48"/>
      <c r="J990" s="48"/>
      <c r="K990" s="48"/>
      <c r="L990" s="48"/>
      <c r="M990" s="48"/>
      <c r="N990" s="48"/>
      <c r="O990" s="48"/>
      <c r="P990" s="48"/>
      <c r="Q990" s="48"/>
      <c r="R990" s="48"/>
      <c r="S990" s="48"/>
      <c r="T990" s="48"/>
      <c r="U990" s="48"/>
      <c r="V990" s="48"/>
      <c r="W990" s="48"/>
      <c r="X990" s="48"/>
      <c r="Y990" s="48"/>
      <c r="Z990" s="48"/>
    </row>
    <row r="991">
      <c r="A991" s="48"/>
      <c r="B991" s="48"/>
      <c r="C991" s="48"/>
      <c r="D991" s="48"/>
      <c r="E991" s="48"/>
      <c r="F991" s="48"/>
      <c r="G991" s="48"/>
      <c r="H991" s="48"/>
      <c r="I991" s="48"/>
      <c r="J991" s="48"/>
      <c r="K991" s="48"/>
      <c r="L991" s="48"/>
      <c r="M991" s="48"/>
      <c r="N991" s="48"/>
      <c r="O991" s="48"/>
      <c r="P991" s="48"/>
      <c r="Q991" s="48"/>
      <c r="R991" s="48"/>
      <c r="S991" s="48"/>
      <c r="T991" s="48"/>
      <c r="U991" s="48"/>
      <c r="V991" s="48"/>
      <c r="W991" s="48"/>
      <c r="X991" s="48"/>
      <c r="Y991" s="48"/>
      <c r="Z991" s="48"/>
    </row>
    <row r="992">
      <c r="A992" s="48"/>
      <c r="B992" s="48"/>
      <c r="C992" s="48"/>
      <c r="D992" s="48"/>
      <c r="E992" s="48"/>
      <c r="F992" s="48"/>
      <c r="G992" s="48"/>
      <c r="H992" s="48"/>
      <c r="I992" s="48"/>
      <c r="J992" s="48"/>
      <c r="K992" s="48"/>
      <c r="L992" s="48"/>
      <c r="M992" s="48"/>
      <c r="N992" s="48"/>
      <c r="O992" s="48"/>
      <c r="P992" s="48"/>
      <c r="Q992" s="48"/>
      <c r="R992" s="48"/>
      <c r="S992" s="48"/>
      <c r="T992" s="48"/>
      <c r="U992" s="48"/>
      <c r="V992" s="48"/>
      <c r="W992" s="48"/>
      <c r="X992" s="48"/>
      <c r="Y992" s="48"/>
      <c r="Z992" s="48"/>
    </row>
    <row r="993">
      <c r="A993" s="48"/>
      <c r="B993" s="48"/>
      <c r="C993" s="48"/>
      <c r="D993" s="48"/>
      <c r="E993" s="48"/>
      <c r="F993" s="48"/>
      <c r="G993" s="48"/>
      <c r="H993" s="48"/>
      <c r="I993" s="48"/>
      <c r="J993" s="48"/>
      <c r="K993" s="48"/>
      <c r="L993" s="48"/>
      <c r="M993" s="48"/>
      <c r="N993" s="48"/>
      <c r="O993" s="48"/>
      <c r="P993" s="48"/>
      <c r="Q993" s="48"/>
      <c r="R993" s="48"/>
      <c r="S993" s="48"/>
      <c r="T993" s="48"/>
      <c r="U993" s="48"/>
      <c r="V993" s="48"/>
      <c r="W993" s="48"/>
      <c r="X993" s="48"/>
      <c r="Y993" s="48"/>
      <c r="Z993" s="48"/>
    </row>
    <row r="994">
      <c r="A994" s="48"/>
      <c r="B994" s="48"/>
      <c r="C994" s="48"/>
      <c r="D994" s="48"/>
      <c r="E994" s="48"/>
      <c r="F994" s="48"/>
      <c r="G994" s="48"/>
      <c r="H994" s="48"/>
      <c r="I994" s="48"/>
      <c r="J994" s="48"/>
      <c r="K994" s="48"/>
      <c r="L994" s="48"/>
      <c r="M994" s="48"/>
      <c r="N994" s="48"/>
      <c r="O994" s="48"/>
      <c r="P994" s="48"/>
      <c r="Q994" s="48"/>
      <c r="R994" s="48"/>
      <c r="S994" s="48"/>
      <c r="T994" s="48"/>
      <c r="U994" s="48"/>
      <c r="V994" s="48"/>
      <c r="W994" s="48"/>
      <c r="X994" s="48"/>
      <c r="Y994" s="48"/>
      <c r="Z994" s="48"/>
    </row>
    <row r="995">
      <c r="A995" s="48"/>
      <c r="B995" s="48"/>
      <c r="C995" s="48"/>
      <c r="D995" s="48"/>
      <c r="E995" s="48"/>
      <c r="F995" s="48"/>
      <c r="G995" s="48"/>
      <c r="H995" s="48"/>
      <c r="I995" s="48"/>
      <c r="J995" s="48"/>
      <c r="K995" s="48"/>
      <c r="L995" s="48"/>
      <c r="M995" s="48"/>
      <c r="N995" s="48"/>
      <c r="O995" s="48"/>
      <c r="P995" s="48"/>
      <c r="Q995" s="48"/>
      <c r="R995" s="48"/>
      <c r="S995" s="48"/>
      <c r="T995" s="48"/>
      <c r="U995" s="48"/>
      <c r="V995" s="48"/>
      <c r="W995" s="48"/>
      <c r="X995" s="48"/>
      <c r="Y995" s="48"/>
      <c r="Z995" s="48"/>
    </row>
    <row r="996">
      <c r="A996" s="48"/>
      <c r="B996" s="48"/>
      <c r="C996" s="48"/>
      <c r="D996" s="48"/>
      <c r="E996" s="48"/>
      <c r="F996" s="48"/>
      <c r="G996" s="48"/>
      <c r="H996" s="48"/>
      <c r="I996" s="48"/>
      <c r="J996" s="48"/>
      <c r="K996" s="48"/>
      <c r="L996" s="48"/>
      <c r="M996" s="48"/>
      <c r="N996" s="48"/>
      <c r="O996" s="48"/>
      <c r="P996" s="48"/>
      <c r="Q996" s="48"/>
      <c r="R996" s="48"/>
      <c r="S996" s="48"/>
      <c r="T996" s="48"/>
      <c r="U996" s="48"/>
      <c r="V996" s="48"/>
      <c r="W996" s="48"/>
      <c r="X996" s="48"/>
      <c r="Y996" s="48"/>
      <c r="Z996" s="48"/>
    </row>
    <row r="997">
      <c r="A997" s="48"/>
      <c r="B997" s="48"/>
      <c r="C997" s="48"/>
      <c r="D997" s="48"/>
      <c r="E997" s="48"/>
      <c r="F997" s="48"/>
      <c r="G997" s="48"/>
      <c r="H997" s="48"/>
      <c r="I997" s="48"/>
      <c r="J997" s="48"/>
      <c r="K997" s="48"/>
      <c r="L997" s="48"/>
      <c r="M997" s="48"/>
      <c r="N997" s="48"/>
      <c r="O997" s="48"/>
      <c r="P997" s="48"/>
      <c r="Q997" s="48"/>
      <c r="R997" s="48"/>
      <c r="S997" s="48"/>
      <c r="T997" s="48"/>
      <c r="U997" s="48"/>
      <c r="V997" s="48"/>
      <c r="W997" s="48"/>
      <c r="X997" s="48"/>
      <c r="Y997" s="48"/>
      <c r="Z997" s="48"/>
    </row>
    <row r="998">
      <c r="A998" s="48"/>
      <c r="B998" s="48"/>
      <c r="C998" s="48"/>
      <c r="D998" s="48"/>
      <c r="E998" s="48"/>
      <c r="F998" s="48"/>
      <c r="G998" s="48"/>
      <c r="H998" s="48"/>
      <c r="I998" s="48"/>
      <c r="J998" s="48"/>
      <c r="K998" s="48"/>
      <c r="L998" s="48"/>
      <c r="M998" s="48"/>
      <c r="N998" s="48"/>
      <c r="O998" s="48"/>
      <c r="P998" s="48"/>
      <c r="Q998" s="48"/>
      <c r="R998" s="48"/>
      <c r="S998" s="48"/>
      <c r="T998" s="48"/>
      <c r="U998" s="48"/>
      <c r="V998" s="48"/>
      <c r="W998" s="48"/>
      <c r="X998" s="48"/>
      <c r="Y998" s="48"/>
      <c r="Z998" s="48"/>
    </row>
    <row r="999">
      <c r="A999" s="48"/>
      <c r="B999" s="48"/>
      <c r="C999" s="48"/>
      <c r="D999" s="48"/>
      <c r="E999" s="48"/>
      <c r="F999" s="48"/>
      <c r="G999" s="48"/>
      <c r="H999" s="48"/>
      <c r="I999" s="48"/>
      <c r="J999" s="48"/>
      <c r="K999" s="48"/>
      <c r="L999" s="48"/>
      <c r="M999" s="48"/>
      <c r="N999" s="48"/>
      <c r="O999" s="48"/>
      <c r="P999" s="48"/>
      <c r="Q999" s="48"/>
      <c r="R999" s="48"/>
      <c r="S999" s="48"/>
      <c r="T999" s="48"/>
      <c r="U999" s="48"/>
      <c r="V999" s="48"/>
      <c r="W999" s="48"/>
      <c r="X999" s="48"/>
      <c r="Y999" s="48"/>
      <c r="Z999" s="48"/>
    </row>
    <row r="1000">
      <c r="A1000" s="48"/>
      <c r="B1000" s="48"/>
      <c r="C1000" s="48"/>
      <c r="D1000" s="48"/>
      <c r="E1000" s="48"/>
      <c r="F1000" s="48"/>
      <c r="G1000" s="48"/>
      <c r="H1000" s="48"/>
      <c r="I1000" s="48"/>
      <c r="J1000" s="48"/>
      <c r="K1000" s="48"/>
      <c r="L1000" s="48"/>
      <c r="M1000" s="48"/>
      <c r="N1000" s="48"/>
      <c r="O1000" s="48"/>
      <c r="P1000" s="48"/>
      <c r="Q1000" s="48"/>
      <c r="R1000" s="48"/>
      <c r="S1000" s="48"/>
      <c r="T1000" s="48"/>
      <c r="U1000" s="48"/>
      <c r="V1000" s="48"/>
      <c r="W1000" s="48"/>
      <c r="X1000" s="48"/>
      <c r="Y1000" s="48"/>
      <c r="Z1000" s="48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25"/>
    <col customWidth="1" min="4" max="4" width="39.5"/>
    <col customWidth="1" min="6" max="6" width="42.5"/>
    <col customWidth="1" min="7" max="7" width="44.38"/>
  </cols>
  <sheetData>
    <row r="1">
      <c r="A1" s="82" t="s">
        <v>1</v>
      </c>
      <c r="B1" s="41" t="s">
        <v>416</v>
      </c>
      <c r="C1" s="82" t="s">
        <v>396</v>
      </c>
      <c r="D1" s="82" t="s">
        <v>418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3" t="s">
        <v>1390</v>
      </c>
      <c r="B2" s="83" t="str">
        <f t="shared" ref="B2:B4" si="1">LEFT(A2,FIND("-",A2) - 1)</f>
        <v>RT</v>
      </c>
      <c r="C2" s="83" t="s">
        <v>444</v>
      </c>
      <c r="D2" s="47" t="s">
        <v>1391</v>
      </c>
      <c r="E2" s="7"/>
      <c r="F2" s="84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3" t="s">
        <v>1392</v>
      </c>
      <c r="B3" s="83" t="str">
        <f t="shared" si="1"/>
        <v>TR</v>
      </c>
      <c r="C3" s="83" t="s">
        <v>440</v>
      </c>
      <c r="D3" s="47" t="s">
        <v>1393</v>
      </c>
      <c r="E3" s="7"/>
      <c r="F3" s="84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83" t="s">
        <v>1394</v>
      </c>
      <c r="B4" s="47" t="str">
        <f t="shared" si="1"/>
        <v>OTR</v>
      </c>
      <c r="C4" s="83" t="s">
        <v>448</v>
      </c>
      <c r="D4" s="47" t="s">
        <v>1395</v>
      </c>
      <c r="E4" s="7"/>
      <c r="F4" s="84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83" t="s">
        <v>1396</v>
      </c>
      <c r="B5" s="83" t="s">
        <v>1397</v>
      </c>
      <c r="C5" s="83" t="s">
        <v>423</v>
      </c>
      <c r="D5" s="47" t="s">
        <v>1398</v>
      </c>
      <c r="E5" s="7"/>
      <c r="F5" s="84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85" t="s">
        <v>1399</v>
      </c>
      <c r="B6" s="83" t="s">
        <v>1400</v>
      </c>
      <c r="C6" s="83" t="s">
        <v>428</v>
      </c>
      <c r="D6" s="47" t="s">
        <v>1401</v>
      </c>
      <c r="E6" s="7"/>
      <c r="F6" s="84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85" t="s">
        <v>1402</v>
      </c>
      <c r="B7" s="83" t="s">
        <v>1403</v>
      </c>
      <c r="C7" s="83" t="s">
        <v>433</v>
      </c>
      <c r="D7" s="47" t="s">
        <v>1404</v>
      </c>
      <c r="E7" s="7"/>
      <c r="F7" s="84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85" t="s">
        <v>1405</v>
      </c>
      <c r="B8" s="83" t="s">
        <v>1406</v>
      </c>
      <c r="C8" s="83" t="s">
        <v>588</v>
      </c>
      <c r="D8" s="47" t="s">
        <v>1407</v>
      </c>
      <c r="E8" s="7"/>
      <c r="F8" s="84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8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