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cuments\Parts Sales\2. prepare PACKING Attachment\"/>
    </mc:Choice>
  </mc:AlternateContent>
  <bookViews>
    <workbookView xWindow="0" yWindow="0" windowWidth="20580" windowHeight="7890"/>
  </bookViews>
  <sheets>
    <sheet name="Lsit of items" sheetId="34" r:id="rId1"/>
    <sheet name="WEIGHT Guide" sheetId="16" r:id="rId2"/>
    <sheet name="Unit price" sheetId="37" r:id="rId3"/>
    <sheet name="Sheet8" sheetId="24" state="hidden" r:id="rId4"/>
    <sheet name="Sheet4" sheetId="33" state="hidden" r:id="rId5"/>
    <sheet name="Sheet3" sheetId="5" state="hidden" r:id="rId6"/>
    <sheet name="Sheet1" sheetId="2" state="hidden" r:id="rId7"/>
    <sheet name="Sheet2" sheetId="3" state="hidden" r:id="rId8"/>
  </sheets>
  <definedNames>
    <definedName name="_xlnm._FilterDatabase" localSheetId="0" hidden="1">'Lsit of items'!$A$2:$E$38</definedName>
    <definedName name="_xlnm._FilterDatabase" localSheetId="3" hidden="1">Sheet8!$A$2:$F$39</definedName>
    <definedName name="_xlnm._FilterDatabase" localSheetId="1" hidden="1">'WEIGHT Guide'!$A$9:$N$46</definedName>
    <definedName name="_xlnm.Print_Area" localSheetId="3">Sheet8!$A$2:$G$43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6" i="16" l="1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5" i="16"/>
  <c r="M14" i="16"/>
  <c r="M13" i="16"/>
  <c r="M12" i="16"/>
  <c r="M11" i="16"/>
  <c r="M10" i="16"/>
  <c r="F46" i="16"/>
  <c r="F45" i="16"/>
  <c r="G45" i="16" s="1"/>
  <c r="F44" i="16"/>
  <c r="F43" i="16"/>
  <c r="G43" i="16" s="1"/>
  <c r="F42" i="16"/>
  <c r="F41" i="16"/>
  <c r="G41" i="16" s="1"/>
  <c r="F40" i="16"/>
  <c r="F39" i="16"/>
  <c r="F38" i="16"/>
  <c r="F37" i="16"/>
  <c r="G37" i="16" s="1"/>
  <c r="F36" i="16"/>
  <c r="F35" i="16"/>
  <c r="F34" i="16"/>
  <c r="F33" i="16"/>
  <c r="F32" i="16"/>
  <c r="F31" i="16"/>
  <c r="G31" i="16" s="1"/>
  <c r="F30" i="16"/>
  <c r="F29" i="16"/>
  <c r="F28" i="16"/>
  <c r="F27" i="16"/>
  <c r="G27" i="16" s="1"/>
  <c r="F26" i="16"/>
  <c r="F25" i="16"/>
  <c r="F24" i="16"/>
  <c r="I24" i="16" s="1"/>
  <c r="F23" i="16"/>
  <c r="I23" i="16" s="1"/>
  <c r="F22" i="16"/>
  <c r="I22" i="16" s="1"/>
  <c r="F21" i="16"/>
  <c r="I21" i="16" s="1"/>
  <c r="F20" i="16"/>
  <c r="I20" i="16" s="1"/>
  <c r="F19" i="16"/>
  <c r="I19" i="16" s="1"/>
  <c r="F18" i="16"/>
  <c r="I18" i="16" s="1"/>
  <c r="F17" i="16"/>
  <c r="I17" i="16" s="1"/>
  <c r="F16" i="16"/>
  <c r="I16" i="16" s="1"/>
  <c r="F15" i="16"/>
  <c r="F14" i="16"/>
  <c r="I14" i="16" s="1"/>
  <c r="F13" i="16"/>
  <c r="I13" i="16" s="1"/>
  <c r="F12" i="16"/>
  <c r="I12" i="16" s="1"/>
  <c r="F11" i="16"/>
  <c r="I11" i="16" s="1"/>
  <c r="H21" i="16" l="1"/>
  <c r="G24" i="16"/>
  <c r="H24" i="16"/>
  <c r="H12" i="16"/>
  <c r="H17" i="16"/>
  <c r="G20" i="16"/>
  <c r="H13" i="16"/>
  <c r="G16" i="16"/>
  <c r="H20" i="16"/>
  <c r="G12" i="16"/>
  <c r="H16" i="16"/>
  <c r="G11" i="16"/>
  <c r="G19" i="16"/>
  <c r="G23" i="16"/>
  <c r="H28" i="16"/>
  <c r="H30" i="16"/>
  <c r="I32" i="16"/>
  <c r="H32" i="16"/>
  <c r="H34" i="16"/>
  <c r="I36" i="16"/>
  <c r="H36" i="16"/>
  <c r="H38" i="16"/>
  <c r="I40" i="16"/>
  <c r="H40" i="16"/>
  <c r="I42" i="16"/>
  <c r="H42" i="16"/>
  <c r="I44" i="16"/>
  <c r="H44" i="16"/>
  <c r="I46" i="16"/>
  <c r="H46" i="16"/>
  <c r="H11" i="16"/>
  <c r="G14" i="16"/>
  <c r="H15" i="16"/>
  <c r="G18" i="16"/>
  <c r="H19" i="16"/>
  <c r="G22" i="16"/>
  <c r="H23" i="16"/>
  <c r="G30" i="16"/>
  <c r="G32" i="16"/>
  <c r="G36" i="16"/>
  <c r="G38" i="16"/>
  <c r="G40" i="16"/>
  <c r="G42" i="16"/>
  <c r="G44" i="16"/>
  <c r="G46" i="16"/>
  <c r="G13" i="16"/>
  <c r="H14" i="16"/>
  <c r="G17" i="16"/>
  <c r="H18" i="16"/>
  <c r="G21" i="16"/>
  <c r="H22" i="16"/>
  <c r="I27" i="16"/>
  <c r="H29" i="16"/>
  <c r="I31" i="16"/>
  <c r="H31" i="16"/>
  <c r="H33" i="16"/>
  <c r="I35" i="16"/>
  <c r="I37" i="16"/>
  <c r="H37" i="16"/>
  <c r="H39" i="16"/>
  <c r="I41" i="16"/>
  <c r="H41" i="16"/>
  <c r="I43" i="16"/>
  <c r="H43" i="16"/>
  <c r="I45" i="16"/>
  <c r="H45" i="16"/>
  <c r="M16" i="16"/>
  <c r="J39" i="16" l="1"/>
  <c r="G39" i="16" s="1"/>
  <c r="L26" i="16" l="1"/>
  <c r="I26" i="16" s="1"/>
  <c r="K26" i="16"/>
  <c r="H26" i="16" s="1"/>
  <c r="J26" i="16"/>
  <c r="G26" i="16" s="1"/>
  <c r="H31" i="33" l="1"/>
  <c r="K29" i="33" l="1"/>
  <c r="K23" i="33"/>
  <c r="K22" i="33"/>
  <c r="K21" i="33"/>
  <c r="E20" i="33"/>
  <c r="F18" i="33"/>
  <c r="F17" i="33"/>
  <c r="F16" i="33"/>
  <c r="F14" i="33"/>
  <c r="F13" i="33"/>
  <c r="F12" i="33"/>
  <c r="F11" i="33"/>
  <c r="F10" i="33"/>
  <c r="F9" i="33"/>
  <c r="F8" i="33"/>
  <c r="F20" i="33" l="1"/>
  <c r="F21" i="33" s="1"/>
  <c r="L39" i="16"/>
  <c r="I39" i="16" s="1"/>
  <c r="L15" i="16" l="1"/>
  <c r="J15" i="16" l="1"/>
  <c r="G15" i="16" s="1"/>
  <c r="I15" i="16"/>
  <c r="J35" i="16"/>
  <c r="K35" i="16" l="1"/>
  <c r="H35" i="16" s="1"/>
  <c r="G35" i="16"/>
  <c r="L38" i="16"/>
  <c r="I38" i="16" s="1"/>
  <c r="L10" i="16"/>
  <c r="F10" i="16"/>
  <c r="H10" i="16" l="1"/>
  <c r="I10" i="16"/>
  <c r="G10" i="16"/>
  <c r="L25" i="16"/>
  <c r="I25" i="16" s="1"/>
  <c r="K25" i="16"/>
  <c r="H25" i="16" s="1"/>
  <c r="J25" i="16"/>
  <c r="G25" i="16" s="1"/>
  <c r="L30" i="16" l="1"/>
  <c r="I30" i="16" s="1"/>
  <c r="J34" i="16" l="1"/>
  <c r="G34" i="16" s="1"/>
  <c r="J33" i="16"/>
  <c r="J29" i="16"/>
  <c r="J28" i="16"/>
  <c r="L28" i="16" l="1"/>
  <c r="I28" i="16" s="1"/>
  <c r="G28" i="16"/>
  <c r="L29" i="16"/>
  <c r="I29" i="16" s="1"/>
  <c r="G29" i="16"/>
  <c r="L33" i="16"/>
  <c r="I33" i="16" s="1"/>
  <c r="G33" i="16"/>
  <c r="L34" i="16"/>
  <c r="I34" i="16" s="1"/>
  <c r="J5" i="3" l="1"/>
  <c r="K5" i="3" s="1"/>
  <c r="L5" i="3" s="1"/>
  <c r="J4" i="3"/>
  <c r="K4" i="3" s="1"/>
  <c r="L4" i="3" s="1"/>
  <c r="D3" i="3" l="1"/>
  <c r="K27" i="16" l="1"/>
  <c r="H27" i="16" s="1"/>
</calcChain>
</file>

<file path=xl/comments1.xml><?xml version="1.0" encoding="utf-8"?>
<comments xmlns="http://schemas.openxmlformats.org/spreadsheetml/2006/main">
  <authors>
    <author>JKForbes</author>
  </authors>
  <commentList>
    <comment ref="D1" authorId="0" shapeId="0">
      <text>
        <r>
          <rPr>
            <b/>
            <sz val="14"/>
            <color indexed="81"/>
            <rFont val="Tahoma"/>
            <family val="2"/>
          </rPr>
          <t>Standard qty per box</t>
        </r>
      </text>
    </comment>
    <comment ref="G1" authorId="0" shapeId="0">
      <text>
        <r>
          <rPr>
            <b/>
            <sz val="14"/>
            <color indexed="81"/>
            <rFont val="Tahoma"/>
            <family val="2"/>
          </rPr>
          <t>Amount per box</t>
        </r>
      </text>
    </comment>
  </commentList>
</comments>
</file>

<file path=xl/sharedStrings.xml><?xml version="1.0" encoding="utf-8"?>
<sst xmlns="http://schemas.openxmlformats.org/spreadsheetml/2006/main" count="957" uniqueCount="417">
  <si>
    <t>Item Description</t>
  </si>
  <si>
    <t>02QSR</t>
  </si>
  <si>
    <t>PR-74P70-FALP</t>
  </si>
  <si>
    <t>02QSS</t>
  </si>
  <si>
    <t>COH-74P10-2-FALP</t>
  </si>
  <si>
    <t>02QSN</t>
  </si>
  <si>
    <t>COH-52RA0-FALP</t>
  </si>
  <si>
    <t>02QSP</t>
  </si>
  <si>
    <t>COH-52R10-FALP</t>
  </si>
  <si>
    <t>Local Supplier Item Code</t>
  </si>
  <si>
    <t>01EFX</t>
  </si>
  <si>
    <t>01EFY</t>
  </si>
  <si>
    <t>01WTK</t>
  </si>
  <si>
    <t>FALP Ordered Quantity</t>
  </si>
  <si>
    <t>FAS Ordered Quantity</t>
  </si>
  <si>
    <t>NO DELIVERY YET</t>
  </si>
  <si>
    <t>Supplier's Delivery Date</t>
  </si>
  <si>
    <t>FALP Excess Ordered Quantity</t>
  </si>
  <si>
    <t>PR-C81P00</t>
  </si>
  <si>
    <t>PR-B81P00-1</t>
  </si>
  <si>
    <t>No Issued PO to supplier / Use available items at Warehouse</t>
  </si>
  <si>
    <t xml:space="preserve">39677
</t>
  </si>
  <si>
    <t xml:space="preserve">89529
</t>
  </si>
  <si>
    <t>Beg. Inventory</t>
  </si>
  <si>
    <t>Store In</t>
  </si>
  <si>
    <t>COH-52RA0</t>
  </si>
  <si>
    <t>COH-52R10</t>
  </si>
  <si>
    <t>GE3258A-1</t>
  </si>
  <si>
    <t>DA-570-B</t>
  </si>
  <si>
    <t>COH-74P10-2</t>
  </si>
  <si>
    <t>02LCJ</t>
  </si>
  <si>
    <t>PR-AN13A</t>
  </si>
  <si>
    <t>PR-74P70</t>
  </si>
  <si>
    <t>PR-80P00</t>
  </si>
  <si>
    <t>RFB-LN243767</t>
  </si>
  <si>
    <t>PR-64P30-2</t>
  </si>
  <si>
    <t>PR-104TKR0030</t>
  </si>
  <si>
    <t>COH-CB2230</t>
  </si>
  <si>
    <t>COH-BB2230</t>
  </si>
  <si>
    <t>COH-B2240-1</t>
  </si>
  <si>
    <t>COH-B2250</t>
  </si>
  <si>
    <t>PR-B1100</t>
  </si>
  <si>
    <t>Parts code</t>
  </si>
  <si>
    <t>Parts name</t>
  </si>
  <si>
    <t>02L5B</t>
  </si>
  <si>
    <t>CAP-TDA2000</t>
  </si>
  <si>
    <t>38940</t>
  </si>
  <si>
    <t>COH-64P30</t>
  </si>
  <si>
    <t>39442</t>
  </si>
  <si>
    <t>COH-74P10-1</t>
  </si>
  <si>
    <t>02N2N</t>
  </si>
  <si>
    <t>02HTG</t>
  </si>
  <si>
    <t>02HTE</t>
  </si>
  <si>
    <t>02HTD</t>
  </si>
  <si>
    <t>39354</t>
  </si>
  <si>
    <t>COH-N243BT1-1</t>
  </si>
  <si>
    <t>89052</t>
  </si>
  <si>
    <t>COH-N243BT1-2</t>
  </si>
  <si>
    <t>39305</t>
  </si>
  <si>
    <t>COH-N243BT2-1</t>
  </si>
  <si>
    <t>37704</t>
  </si>
  <si>
    <t>COH-N243BT3</t>
  </si>
  <si>
    <t>40032</t>
  </si>
  <si>
    <t>COH-N243BT4-1</t>
  </si>
  <si>
    <t>39804</t>
  </si>
  <si>
    <t>COH-N247BT1-1</t>
  </si>
  <si>
    <t>37656</t>
  </si>
  <si>
    <t>37657</t>
  </si>
  <si>
    <t>DA-570PK-B</t>
  </si>
  <si>
    <t>39299</t>
  </si>
  <si>
    <t>DA-572-1-W</t>
  </si>
  <si>
    <t>37660</t>
  </si>
  <si>
    <t>DA-573-W</t>
  </si>
  <si>
    <t>38938</t>
  </si>
  <si>
    <t>DA-575-W</t>
  </si>
  <si>
    <t>41961</t>
  </si>
  <si>
    <t>DA-577-B</t>
  </si>
  <si>
    <t>02HTC</t>
  </si>
  <si>
    <t>DA-584-B</t>
  </si>
  <si>
    <t>37711</t>
  </si>
  <si>
    <t>GE1233B</t>
  </si>
  <si>
    <t>39056</t>
  </si>
  <si>
    <t>37064</t>
  </si>
  <si>
    <t>GE3258B</t>
  </si>
  <si>
    <t>37065</t>
  </si>
  <si>
    <t>GE3258C</t>
  </si>
  <si>
    <t>01GMB</t>
  </si>
  <si>
    <t>GE3524</t>
  </si>
  <si>
    <t>01K3H</t>
  </si>
  <si>
    <t>GE3524A-1</t>
  </si>
  <si>
    <t>39803</t>
  </si>
  <si>
    <t>GE3928-1</t>
  </si>
  <si>
    <t>02HPJ</t>
  </si>
  <si>
    <t>02HS5</t>
  </si>
  <si>
    <t>PR-105TKR0030</t>
  </si>
  <si>
    <t>37062</t>
  </si>
  <si>
    <t>PR-108TAA0030</t>
  </si>
  <si>
    <t>02J2K</t>
  </si>
  <si>
    <t>PR-115TKR0030</t>
  </si>
  <si>
    <t>02HS6</t>
  </si>
  <si>
    <t>PR-116TKR0030</t>
  </si>
  <si>
    <t>02NNQ</t>
  </si>
  <si>
    <t>PR-59S00</t>
  </si>
  <si>
    <t>40669</t>
  </si>
  <si>
    <t>PR-64P30-1</t>
  </si>
  <si>
    <t>01F1B</t>
  </si>
  <si>
    <t>11895</t>
  </si>
  <si>
    <t>PR-74P50</t>
  </si>
  <si>
    <t>11913</t>
  </si>
  <si>
    <t>01NIT</t>
  </si>
  <si>
    <t>PR-76R30</t>
  </si>
  <si>
    <t>01M81</t>
  </si>
  <si>
    <t>PR-79R00</t>
  </si>
  <si>
    <t>01OEO</t>
  </si>
  <si>
    <t>PR-79R20</t>
  </si>
  <si>
    <t>01SZH</t>
  </si>
  <si>
    <t>PR-79R20-1</t>
  </si>
  <si>
    <t>38941</t>
  </si>
  <si>
    <t>02NBS</t>
  </si>
  <si>
    <t>02N2Q</t>
  </si>
  <si>
    <t>PR-B2340-1</t>
  </si>
  <si>
    <t>01F0O</t>
  </si>
  <si>
    <t>PR-B5WK0A</t>
  </si>
  <si>
    <t>01IY4</t>
  </si>
  <si>
    <t>PR-B5WK0A-1</t>
  </si>
  <si>
    <t>39876</t>
  </si>
  <si>
    <t>PR-B64P10-1</t>
  </si>
  <si>
    <t>01NIR</t>
  </si>
  <si>
    <t>PR-B76R20</t>
  </si>
  <si>
    <t>01OEM</t>
  </si>
  <si>
    <t>PR-B79R10</t>
  </si>
  <si>
    <t>89529</t>
  </si>
  <si>
    <t>02MG6</t>
  </si>
  <si>
    <t>PR-BB2290-1</t>
  </si>
  <si>
    <t>37663</t>
  </si>
  <si>
    <t>PR-BN243P21</t>
  </si>
  <si>
    <t>89048</t>
  </si>
  <si>
    <t>PR-BN243P21-1</t>
  </si>
  <si>
    <t>39300</t>
  </si>
  <si>
    <t>PR-BN243P31-1</t>
  </si>
  <si>
    <t>39356</t>
  </si>
  <si>
    <t>PR-BN243P32-1</t>
  </si>
  <si>
    <t>37701</t>
  </si>
  <si>
    <t>PR-BN243P33</t>
  </si>
  <si>
    <t>89049</t>
  </si>
  <si>
    <t>PR-BN243P33-1</t>
  </si>
  <si>
    <t>39301</t>
  </si>
  <si>
    <t>PR-BN243P51-1</t>
  </si>
  <si>
    <t>37661</t>
  </si>
  <si>
    <t>PR-BN247P25</t>
  </si>
  <si>
    <t>40329</t>
  </si>
  <si>
    <t>PR-BNA1PP31</t>
  </si>
  <si>
    <t>89050</t>
  </si>
  <si>
    <t>PR-BNA1PP31-1</t>
  </si>
  <si>
    <t>40331</t>
  </si>
  <si>
    <t>PR-BNA1PP32</t>
  </si>
  <si>
    <t>40333</t>
  </si>
  <si>
    <t>PR-BNA1PP33</t>
  </si>
  <si>
    <t>89051</t>
  </si>
  <si>
    <t>PR-BNA1PP33-1</t>
  </si>
  <si>
    <t>41963</t>
  </si>
  <si>
    <t>PR-BNA4LP72</t>
  </si>
  <si>
    <t>01F0P</t>
  </si>
  <si>
    <t>PR-C5WK0A</t>
  </si>
  <si>
    <t>01IY3</t>
  </si>
  <si>
    <t>PR-C5WK0A-1</t>
  </si>
  <si>
    <t>37604</t>
  </si>
  <si>
    <t>PR-C64P10</t>
  </si>
  <si>
    <t>01NIS</t>
  </si>
  <si>
    <t>PR-C76R20</t>
  </si>
  <si>
    <t>01OEN</t>
  </si>
  <si>
    <t>PR-C79R10</t>
  </si>
  <si>
    <t>39677</t>
  </si>
  <si>
    <t>01XM1</t>
  </si>
  <si>
    <t>PR-CB2290</t>
  </si>
  <si>
    <t>37664</t>
  </si>
  <si>
    <t>PR-CN243P21</t>
  </si>
  <si>
    <t>37700</t>
  </si>
  <si>
    <t>PR-CN243P31</t>
  </si>
  <si>
    <t>39302</t>
  </si>
  <si>
    <t>PR-CN243P32-1</t>
  </si>
  <si>
    <t>37702</t>
  </si>
  <si>
    <t>PR-CN243P33</t>
  </si>
  <si>
    <t>37670</t>
  </si>
  <si>
    <t>PR-CN243P51</t>
  </si>
  <si>
    <t>37662</t>
  </si>
  <si>
    <t>PR-CN247P25</t>
  </si>
  <si>
    <t>40330</t>
  </si>
  <si>
    <t>PR-CNA1PP31</t>
  </si>
  <si>
    <t>40332</t>
  </si>
  <si>
    <t>PR-CNA1PP32</t>
  </si>
  <si>
    <t>40334</t>
  </si>
  <si>
    <t>PR-CNA1PP33</t>
  </si>
  <si>
    <t>41964</t>
  </si>
  <si>
    <t>PR-CNA4LP72</t>
  </si>
  <si>
    <t>02HHR</t>
  </si>
  <si>
    <t>PR-K0460</t>
  </si>
  <si>
    <t>37713</t>
  </si>
  <si>
    <t>PR-N243P13</t>
  </si>
  <si>
    <t>37665</t>
  </si>
  <si>
    <t>PR-N243P22</t>
  </si>
  <si>
    <t>39303</t>
  </si>
  <si>
    <t>PR-N243P35-1</t>
  </si>
  <si>
    <t>39304</t>
  </si>
  <si>
    <t>PR-N243P36-1</t>
  </si>
  <si>
    <t>37668</t>
  </si>
  <si>
    <t>PR-N243P52</t>
  </si>
  <si>
    <t>39358</t>
  </si>
  <si>
    <t>PR-N243P54-1</t>
  </si>
  <si>
    <t>37714</t>
  </si>
  <si>
    <t>PR-N247P13</t>
  </si>
  <si>
    <t>13507</t>
  </si>
  <si>
    <t>PR-N247P31</t>
  </si>
  <si>
    <t>41962</t>
  </si>
  <si>
    <t>PR-NA4LP71</t>
  </si>
  <si>
    <t>41965</t>
  </si>
  <si>
    <t>PR-NA4LP73</t>
  </si>
  <si>
    <t>40158</t>
  </si>
  <si>
    <t>40011</t>
  </si>
  <si>
    <t>RFB-LYV7-1</t>
  </si>
  <si>
    <t>Parts Code</t>
  </si>
  <si>
    <t>PR-B1100-FALP</t>
  </si>
  <si>
    <t>CAP-TDA2000-FALP</t>
  </si>
  <si>
    <t>COH-CB2230-FALP</t>
  </si>
  <si>
    <t>COH-BB2230-FALP</t>
  </si>
  <si>
    <t>COH-B2250-FALP</t>
  </si>
  <si>
    <t>COH-B2240-1-FALP</t>
  </si>
  <si>
    <t>0053D</t>
  </si>
  <si>
    <t>0053G</t>
  </si>
  <si>
    <t>0053B</t>
  </si>
  <si>
    <t>0053C</t>
  </si>
  <si>
    <t>0053A</t>
  </si>
  <si>
    <t>0053F</t>
  </si>
  <si>
    <t>Protector</t>
  </si>
  <si>
    <t>Connector</t>
  </si>
  <si>
    <t xml:space="preserve">Connector </t>
  </si>
  <si>
    <t>Cover</t>
  </si>
  <si>
    <t>PR-N247P13-FALP</t>
  </si>
  <si>
    <t>DA-573-W-FALP</t>
  </si>
  <si>
    <t>PR-79R00-FALP</t>
  </si>
  <si>
    <t>0084V</t>
  </si>
  <si>
    <t>0083Q</t>
  </si>
  <si>
    <t>007KW</t>
  </si>
  <si>
    <t>007KX</t>
  </si>
  <si>
    <t>007KY</t>
  </si>
  <si>
    <t>007L0</t>
  </si>
  <si>
    <t>01MKL</t>
  </si>
  <si>
    <t>0084R</t>
  </si>
  <si>
    <t>0084S</t>
  </si>
  <si>
    <t>0084T</t>
  </si>
  <si>
    <t>0085M</t>
  </si>
  <si>
    <t>0085N</t>
  </si>
  <si>
    <t>0085P</t>
  </si>
  <si>
    <t>0085Q</t>
  </si>
  <si>
    <t>007KS</t>
  </si>
  <si>
    <t>007KT</t>
  </si>
  <si>
    <t>007KV</t>
  </si>
  <si>
    <t>007KU</t>
  </si>
  <si>
    <t>PR-105TKR0030WCP</t>
  </si>
  <si>
    <t>PR-104TKR0030WCP</t>
  </si>
  <si>
    <t>PO</t>
  </si>
  <si>
    <t>Parts Name</t>
  </si>
  <si>
    <t>GB2610</t>
  </si>
  <si>
    <t>DA-584-B-FALP</t>
  </si>
  <si>
    <t>PR-B2340-1-FALP</t>
  </si>
  <si>
    <t>PR-B79R10-FALP</t>
  </si>
  <si>
    <t>PR-C79R10-FALP</t>
  </si>
  <si>
    <t>PR-79R20-1-FALP</t>
  </si>
  <si>
    <t>PR-CB2290-FALP</t>
  </si>
  <si>
    <t>PR-BB2290-1-FALP</t>
  </si>
  <si>
    <t>02KTJ</t>
  </si>
  <si>
    <t>02KTK</t>
  </si>
  <si>
    <t>PR108TAA030-FALP</t>
  </si>
  <si>
    <t>Partscode</t>
  </si>
  <si>
    <t>Furukawa Part Name</t>
  </si>
  <si>
    <t>20-002</t>
  </si>
  <si>
    <t>20-003</t>
  </si>
  <si>
    <t>20-006</t>
  </si>
  <si>
    <t>20-007</t>
  </si>
  <si>
    <t>20-008</t>
  </si>
  <si>
    <t>20-009</t>
  </si>
  <si>
    <t>PR-59S00-FALP</t>
  </si>
  <si>
    <t>PR-64P30-2-FALP</t>
  </si>
  <si>
    <t>PR-80P00-FALP</t>
  </si>
  <si>
    <t>PR-B64P10-1-FALP</t>
  </si>
  <si>
    <t>PR-B81P00-1-FALP</t>
  </si>
  <si>
    <t>PR-C64P10-FALP</t>
  </si>
  <si>
    <t>PR-C81P00-FALP</t>
  </si>
  <si>
    <t>RFB-LYV7-1-FALP</t>
  </si>
  <si>
    <t>0081Y</t>
  </si>
  <si>
    <t>0081X</t>
  </si>
  <si>
    <t>DESCRIPTION</t>
  </si>
  <si>
    <t>No. of  Box</t>
  </si>
  <si>
    <t>Qty per Box</t>
  </si>
  <si>
    <t>Qty.</t>
  </si>
  <si>
    <t>Net W/T</t>
  </si>
  <si>
    <t>Box W/T</t>
  </si>
  <si>
    <t>Gross W/T</t>
  </si>
  <si>
    <t>KGS</t>
  </si>
  <si>
    <t>Per Box</t>
  </si>
  <si>
    <t>PR-74P50-FALP</t>
  </si>
  <si>
    <t>20-035</t>
  </si>
  <si>
    <t>20-038</t>
  </si>
  <si>
    <t>20-041</t>
  </si>
  <si>
    <t>20-044</t>
  </si>
  <si>
    <t xml:space="preserve"> GE3258A-1 </t>
  </si>
  <si>
    <t xml:space="preserve"> DA-570-B </t>
  </si>
  <si>
    <t>20-050</t>
  </si>
  <si>
    <t>20-052</t>
  </si>
  <si>
    <t>PR-142T20A-FALP</t>
  </si>
  <si>
    <t>20-054</t>
  </si>
  <si>
    <t>00ATD</t>
  </si>
  <si>
    <t>20-056</t>
  </si>
  <si>
    <t>20-062</t>
  </si>
  <si>
    <t>00AWP</t>
  </si>
  <si>
    <t>00AWQ</t>
  </si>
  <si>
    <t xml:space="preserve"> 00AWR </t>
  </si>
  <si>
    <t xml:space="preserve"> PR-B76R20-FALP </t>
  </si>
  <si>
    <t xml:space="preserve"> PR-C76R20-FALP </t>
  </si>
  <si>
    <t xml:space="preserve"> PR-76R30-FALP </t>
  </si>
  <si>
    <t>20-068</t>
  </si>
  <si>
    <t>0084U</t>
  </si>
  <si>
    <t>PO Quantity</t>
  </si>
  <si>
    <t>Invoice Quantity</t>
  </si>
  <si>
    <t>NO. OF BOXES</t>
  </si>
  <si>
    <t>PR-84S20-FALP</t>
  </si>
  <si>
    <t>20-082</t>
  </si>
  <si>
    <t>00BCW</t>
  </si>
  <si>
    <t>QTY</t>
  </si>
  <si>
    <t>P20-002-FALP</t>
  </si>
  <si>
    <t>59-PS-2020-00046</t>
  </si>
  <si>
    <t>P20-003-FALP</t>
  </si>
  <si>
    <t>59-PS-2020-00061</t>
  </si>
  <si>
    <t>59-PS-2020-00072</t>
  </si>
  <si>
    <t>P20-006-FALP</t>
  </si>
  <si>
    <t>59-PS-2020-00082</t>
  </si>
  <si>
    <t>59-PS-2020-00083</t>
  </si>
  <si>
    <t>P20-008-FALP</t>
  </si>
  <si>
    <t>59-PS-2020-00098</t>
  </si>
  <si>
    <t>59-PS-2020-00101</t>
  </si>
  <si>
    <t>P20-007-FALP</t>
  </si>
  <si>
    <t>59-PS-2020-00120</t>
  </si>
  <si>
    <t>59-PS-2020-00127</t>
  </si>
  <si>
    <t>59-PS-2020-00130</t>
  </si>
  <si>
    <t>59-PS-2020-00131</t>
  </si>
  <si>
    <t>P20-009-FALP</t>
  </si>
  <si>
    <t>59-PS-2020-00149</t>
  </si>
  <si>
    <t>59-PS-2020-00150</t>
  </si>
  <si>
    <t>P20-009-FALP
P20-035-FALP</t>
  </si>
  <si>
    <t>59-PS-2020-00162</t>
  </si>
  <si>
    <t>P20-035-FALP</t>
  </si>
  <si>
    <t>59-PS-2020-00175</t>
  </si>
  <si>
    <t>P20-038-FALP</t>
  </si>
  <si>
    <t>59-PS-2020-00177</t>
  </si>
  <si>
    <t>59-PS-2020-00183</t>
  </si>
  <si>
    <t>P20-038-FALP
P20-041-FALP</t>
  </si>
  <si>
    <t>59-PS-2020-00188</t>
  </si>
  <si>
    <t>59-PS-2020-00190</t>
  </si>
  <si>
    <t>P20-041-FALP
P20-044-FALP</t>
  </si>
  <si>
    <t>59-PS-2020-00200</t>
  </si>
  <si>
    <t>P20-044-FALP
P20-050-FALP</t>
  </si>
  <si>
    <t>59-PS-2020-00210</t>
  </si>
  <si>
    <t>P20-050-FALP
P20-052-FALP</t>
  </si>
  <si>
    <t>59-PS-2020-00217</t>
  </si>
  <si>
    <t>P20-052-FALP</t>
  </si>
  <si>
    <t>59-PS-2020-00219</t>
  </si>
  <si>
    <t>59-PS-2020-00224</t>
  </si>
  <si>
    <t>P20-054-FALP</t>
  </si>
  <si>
    <t>59-PS-2020-00228</t>
  </si>
  <si>
    <t>P20-054-FALP
P20-056-FALP</t>
  </si>
  <si>
    <t>59-PS-2020-00234</t>
  </si>
  <si>
    <t>P20-056-FALP</t>
  </si>
  <si>
    <t>59-PS-2020-00245</t>
  </si>
  <si>
    <t>P20-062-FALP
P20-068-FALP</t>
  </si>
  <si>
    <t>59-PS-2020-00250</t>
  </si>
  <si>
    <t>P20-068-FALP</t>
  </si>
  <si>
    <t>59-PS-2020-00260</t>
  </si>
  <si>
    <t>PR-105TKR0031WCP</t>
  </si>
  <si>
    <t>Date</t>
  </si>
  <si>
    <t>Invoice No.</t>
  </si>
  <si>
    <t>PO No.</t>
  </si>
  <si>
    <t>P20-062-FALP</t>
  </si>
  <si>
    <t>SUPPLIER</t>
  </si>
  <si>
    <t>PIMES</t>
  </si>
  <si>
    <t>INOAC</t>
  </si>
  <si>
    <t>FUJIMOLD</t>
  </si>
  <si>
    <t>BIG PH</t>
  </si>
  <si>
    <t>DAIHO</t>
  </si>
  <si>
    <t>GOOD</t>
  </si>
  <si>
    <t>NG</t>
  </si>
  <si>
    <t>PCS PER BOX</t>
  </si>
  <si>
    <t>Boxes Per Pallet</t>
  </si>
  <si>
    <t>Pcs Per Box</t>
  </si>
  <si>
    <t>Clip</t>
  </si>
  <si>
    <t>GROSS</t>
  </si>
  <si>
    <t>BOX WEIGHT</t>
  </si>
  <si>
    <t>NET</t>
  </si>
  <si>
    <t>M3</t>
  </si>
  <si>
    <t>02V7N</t>
  </si>
  <si>
    <t>PR-BDN4JP13</t>
  </si>
  <si>
    <t>02V7P</t>
  </si>
  <si>
    <t>PR-CDN4JP13</t>
  </si>
  <si>
    <t xml:space="preserve">PR-76R30-FALP </t>
  </si>
  <si>
    <t>Pallet size</t>
  </si>
  <si>
    <t>No.</t>
    <phoneticPr fontId="2"/>
  </si>
  <si>
    <t>Part No.</t>
  </si>
  <si>
    <t>Description</t>
    <phoneticPr fontId="2"/>
  </si>
  <si>
    <t>Unit</t>
    <phoneticPr fontId="2"/>
  </si>
  <si>
    <t>Unit Price                (USD)</t>
  </si>
  <si>
    <t>Amount (USD)</t>
  </si>
  <si>
    <t>pcs</t>
  </si>
  <si>
    <t>FAPV</t>
  </si>
  <si>
    <t>FAS</t>
  </si>
  <si>
    <t>FAVV</t>
  </si>
  <si>
    <t>Customer Name</t>
  </si>
  <si>
    <t>Q'ty Per Box</t>
  </si>
  <si>
    <t>0.435x0.275x0.58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</si>
</sst>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/dd"/>
    <numFmt numFmtId="170" formatCode="_(* #,##0.0000_);_(* \(#,##0.000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1"/>
      <name val="ＭＳ Ｐゴシック"/>
      <family val="3"/>
      <charset val="128"/>
    </font>
    <font>
      <sz val="10.5"/>
      <color theme="1"/>
      <name val="Yu Gothic"/>
      <family val="2"/>
      <charset val="128"/>
    </font>
    <font>
      <b/>
      <sz val="14"/>
      <color indexed="81"/>
      <name val="Tahom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7" applyNumberFormat="0" applyAlignment="0" applyProtection="0"/>
    <xf numFmtId="0" fontId="10" fillId="6" borderId="8" applyNumberFormat="0" applyAlignment="0" applyProtection="0"/>
    <xf numFmtId="0" fontId="11" fillId="6" borderId="7" applyNumberFormat="0" applyAlignment="0" applyProtection="0"/>
    <xf numFmtId="0" fontId="12" fillId="0" borderId="9" applyNumberFormat="0" applyFill="0" applyAlignment="0" applyProtection="0"/>
    <xf numFmtId="0" fontId="13" fillId="7" borderId="10" applyNumberFormat="0" applyAlignment="0" applyProtection="0"/>
    <xf numFmtId="0" fontId="14" fillId="0" borderId="0" applyNumberFormat="0" applyFill="0" applyBorder="0" applyAlignment="0" applyProtection="0"/>
    <xf numFmtId="0" fontId="1" fillId="8" borderId="1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2" fillId="0" borderId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2">
    <xf numFmtId="0" fontId="0" fillId="0" borderId="0" xfId="0"/>
    <xf numFmtId="0" fontId="19" fillId="0" borderId="0" xfId="0" applyFont="1" applyFill="1"/>
    <xf numFmtId="165" fontId="20" fillId="34" borderId="1" xfId="1" applyNumberFormat="1" applyFont="1" applyFill="1" applyBorder="1" applyAlignment="1">
      <alignment horizontal="center" vertical="center"/>
    </xf>
    <xf numFmtId="165" fontId="20" fillId="33" borderId="1" xfId="1" applyNumberFormat="1" applyFont="1" applyFill="1" applyBorder="1" applyAlignment="1">
      <alignment horizontal="center" vertical="center"/>
    </xf>
    <xf numFmtId="165" fontId="21" fillId="34" borderId="1" xfId="1" applyNumberFormat="1" applyFont="1" applyFill="1" applyBorder="1" applyAlignment="1">
      <alignment horizontal="center" vertical="center"/>
    </xf>
    <xf numFmtId="166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43" fontId="0" fillId="0" borderId="0" xfId="1" applyFont="1"/>
    <xf numFmtId="164" fontId="0" fillId="0" borderId="0" xfId="0" applyNumberFormat="1"/>
    <xf numFmtId="43" fontId="0" fillId="36" borderId="0" xfId="1" applyFont="1" applyFill="1"/>
    <xf numFmtId="0" fontId="0" fillId="0" borderId="1" xfId="0" applyBorder="1" applyAlignment="1">
      <alignment horizontal="center"/>
    </xf>
    <xf numFmtId="43" fontId="0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37" borderId="0" xfId="0" applyFill="1"/>
    <xf numFmtId="0" fontId="0" fillId="44" borderId="0" xfId="0" applyFill="1"/>
    <xf numFmtId="0" fontId="0" fillId="45" borderId="0" xfId="0" applyFill="1"/>
    <xf numFmtId="0" fontId="0" fillId="41" borderId="0" xfId="0" applyFill="1" applyAlignment="1">
      <alignment wrapText="1"/>
    </xf>
    <xf numFmtId="0" fontId="0" fillId="46" borderId="0" xfId="0" applyFill="1"/>
    <xf numFmtId="0" fontId="0" fillId="38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0" fillId="39" borderId="0" xfId="0" applyFill="1"/>
    <xf numFmtId="0" fontId="0" fillId="39" borderId="0" xfId="0" applyFill="1" applyAlignment="1">
      <alignment horizontal="center"/>
    </xf>
    <xf numFmtId="0" fontId="19" fillId="0" borderId="13" xfId="0" applyFont="1" applyFill="1" applyBorder="1" applyAlignment="1">
      <alignment horizontal="center" vertical="center"/>
    </xf>
    <xf numFmtId="0" fontId="0" fillId="0" borderId="0" xfId="0"/>
    <xf numFmtId="170" fontId="0" fillId="0" borderId="0" xfId="1" applyNumberFormat="1" applyFont="1"/>
    <xf numFmtId="0" fontId="16" fillId="0" borderId="0" xfId="0" applyFont="1" applyAlignment="1">
      <alignment horizontal="center"/>
    </xf>
    <xf numFmtId="0" fontId="23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18" fillId="35" borderId="3" xfId="0" applyFont="1" applyFill="1" applyBorder="1" applyAlignment="1">
      <alignment horizontal="center" vertical="center" wrapText="1"/>
    </xf>
    <xf numFmtId="0" fontId="18" fillId="35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5" fillId="0" borderId="3" xfId="0" applyFont="1" applyBorder="1" applyAlignment="1">
      <alignment horizontal="center" vertical="center"/>
    </xf>
    <xf numFmtId="43" fontId="25" fillId="0" borderId="3" xfId="63" applyNumberFormat="1" applyFont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165" fontId="26" fillId="0" borderId="1" xfId="0" applyNumberFormat="1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center" vertical="center" wrapText="1"/>
    </xf>
    <xf numFmtId="0" fontId="0" fillId="0" borderId="0" xfId="0" applyFont="1"/>
    <xf numFmtId="165" fontId="25" fillId="0" borderId="3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5" fontId="26" fillId="0" borderId="1" xfId="63" applyNumberFormat="1" applyFont="1" applyBorder="1" applyAlignment="1">
      <alignment horizontal="center" vertical="center"/>
    </xf>
    <xf numFmtId="43" fontId="26" fillId="0" borderId="1" xfId="63" applyNumberFormat="1" applyFont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center" vertical="center" wrapText="1"/>
    </xf>
    <xf numFmtId="43" fontId="0" fillId="0" borderId="0" xfId="1" applyFont="1" applyFill="1"/>
    <xf numFmtId="0" fontId="0" fillId="38" borderId="0" xfId="0" applyFill="1" applyAlignment="1">
      <alignment horizontal="center"/>
    </xf>
    <xf numFmtId="0" fontId="0" fillId="38" borderId="0" xfId="0" quotePrefix="1" applyFill="1" applyAlignment="1">
      <alignment horizontal="center"/>
    </xf>
  </cellXfs>
  <cellStyles count="6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[0]" xfId="63" builtinId="6"/>
    <cellStyle name="Comma 2" xfId="46"/>
    <cellStyle name="Comma 2 2" xfId="47"/>
    <cellStyle name="Comma 2 2 2" xfId="49"/>
    <cellStyle name="Comma 2 2 2 2" xfId="54"/>
    <cellStyle name="Comma 2 2 2 2 2" xfId="62"/>
    <cellStyle name="Comma 2 2 2 3" xfId="58"/>
    <cellStyle name="Comma 2 2 3" xfId="52"/>
    <cellStyle name="Comma 2 2 3 2" xfId="60"/>
    <cellStyle name="Comma 2 2 4" xfId="56"/>
    <cellStyle name="Comma 2 3" xfId="48"/>
    <cellStyle name="Comma 2 3 2" xfId="53"/>
    <cellStyle name="Comma 2 3 2 2" xfId="61"/>
    <cellStyle name="Comma 2 3 3" xfId="57"/>
    <cellStyle name="Comma 2 4" xfId="51"/>
    <cellStyle name="Comma 2 4 2" xfId="59"/>
    <cellStyle name="Comma 2 5" xfId="55"/>
    <cellStyle name="Comma 3" xfId="45"/>
    <cellStyle name="Comma 3 2" xfId="50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  <cellStyle name="標準_HONDA T2AZ(FWSM応援)訓練手配出荷用" xfId="4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mruColors>
      <color rgb="FF99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workbookViewId="0">
      <selection activeCell="C14" sqref="C14"/>
    </sheetView>
  </sheetViews>
  <sheetFormatPr defaultRowHeight="15"/>
  <cols>
    <col min="1" max="1" width="12.28515625" style="35" bestFit="1" customWidth="1"/>
    <col min="2" max="2" width="15.42578125" style="34" bestFit="1" customWidth="1"/>
    <col min="3" max="3" width="29.5703125" style="34" customWidth="1"/>
    <col min="4" max="4" width="13.5703125" style="35" customWidth="1"/>
    <col min="5" max="5" width="15.5703125" style="35" customWidth="1"/>
    <col min="6" max="6" width="12" style="7" customWidth="1"/>
    <col min="8" max="8" width="15.42578125" style="34" bestFit="1" customWidth="1"/>
  </cols>
  <sheetData>
    <row r="2" spans="1:10">
      <c r="A2" s="36" t="s">
        <v>382</v>
      </c>
      <c r="B2" s="20" t="s">
        <v>273</v>
      </c>
      <c r="C2" s="20" t="s">
        <v>274</v>
      </c>
      <c r="D2" s="36" t="s">
        <v>392</v>
      </c>
      <c r="E2" s="36" t="s">
        <v>391</v>
      </c>
      <c r="F2" s="36" t="s">
        <v>291</v>
      </c>
      <c r="H2" s="20" t="s">
        <v>273</v>
      </c>
    </row>
    <row r="3" spans="1:10">
      <c r="A3" s="36" t="s">
        <v>386</v>
      </c>
      <c r="B3" s="20" t="s">
        <v>254</v>
      </c>
      <c r="C3" s="20" t="s">
        <v>263</v>
      </c>
      <c r="D3" s="36">
        <v>120</v>
      </c>
      <c r="E3" s="36"/>
      <c r="F3" s="36" t="s">
        <v>393</v>
      </c>
      <c r="H3" s="20" t="s">
        <v>254</v>
      </c>
      <c r="I3" s="39"/>
    </row>
    <row r="4" spans="1:10">
      <c r="A4" s="36" t="s">
        <v>386</v>
      </c>
      <c r="B4" s="20" t="s">
        <v>311</v>
      </c>
      <c r="C4" s="36" t="s">
        <v>309</v>
      </c>
      <c r="D4" s="36">
        <v>80</v>
      </c>
      <c r="E4" s="36"/>
      <c r="F4" s="36" t="s">
        <v>233</v>
      </c>
      <c r="H4" s="20" t="s">
        <v>311</v>
      </c>
      <c r="J4" s="40"/>
    </row>
    <row r="5" spans="1:10">
      <c r="A5" s="36" t="s">
        <v>387</v>
      </c>
      <c r="B5" s="20" t="s">
        <v>1</v>
      </c>
      <c r="C5" s="36" t="s">
        <v>2</v>
      </c>
      <c r="D5" s="36">
        <v>480</v>
      </c>
      <c r="E5" s="36"/>
      <c r="F5" s="36" t="s">
        <v>233</v>
      </c>
      <c r="H5" s="20"/>
      <c r="J5" s="40"/>
    </row>
    <row r="6" spans="1:10">
      <c r="A6" s="36" t="s">
        <v>387</v>
      </c>
      <c r="B6" s="20" t="s">
        <v>321</v>
      </c>
      <c r="C6" s="36" t="s">
        <v>300</v>
      </c>
      <c r="D6" s="36">
        <v>100</v>
      </c>
      <c r="E6" s="36"/>
      <c r="F6" s="36" t="s">
        <v>233</v>
      </c>
      <c r="H6" s="20" t="s">
        <v>321</v>
      </c>
      <c r="J6" s="40"/>
    </row>
    <row r="7" spans="1:10">
      <c r="A7" s="36" t="s">
        <v>385</v>
      </c>
      <c r="B7" s="20" t="s">
        <v>227</v>
      </c>
      <c r="C7" s="20" t="s">
        <v>222</v>
      </c>
      <c r="D7" s="36">
        <v>72</v>
      </c>
      <c r="E7" s="36">
        <v>24</v>
      </c>
      <c r="F7" s="53" t="s">
        <v>236</v>
      </c>
      <c r="H7" s="20" t="s">
        <v>227</v>
      </c>
      <c r="J7" s="40"/>
    </row>
    <row r="8" spans="1:10">
      <c r="A8" s="36" t="s">
        <v>385</v>
      </c>
      <c r="B8" s="20" t="s">
        <v>7</v>
      </c>
      <c r="C8" s="20" t="s">
        <v>8</v>
      </c>
      <c r="D8" s="36">
        <v>125</v>
      </c>
      <c r="E8" s="36">
        <v>24</v>
      </c>
      <c r="F8" s="36" t="s">
        <v>234</v>
      </c>
      <c r="H8" s="20" t="s">
        <v>7</v>
      </c>
      <c r="J8" s="40"/>
    </row>
    <row r="9" spans="1:10">
      <c r="A9" s="36" t="s">
        <v>385</v>
      </c>
      <c r="B9" s="20" t="s">
        <v>5</v>
      </c>
      <c r="C9" s="20" t="s">
        <v>6</v>
      </c>
      <c r="D9" s="36">
        <v>125</v>
      </c>
      <c r="E9" s="36">
        <v>24</v>
      </c>
      <c r="F9" s="36" t="s">
        <v>234</v>
      </c>
      <c r="H9" s="20" t="s">
        <v>5</v>
      </c>
      <c r="J9" s="40"/>
    </row>
    <row r="10" spans="1:10">
      <c r="A10" s="36" t="s">
        <v>385</v>
      </c>
      <c r="B10" s="20" t="s">
        <v>289</v>
      </c>
      <c r="C10" s="20" t="s">
        <v>238</v>
      </c>
      <c r="D10" s="36">
        <v>300</v>
      </c>
      <c r="E10" s="36">
        <v>50</v>
      </c>
      <c r="F10" s="36" t="s">
        <v>393</v>
      </c>
      <c r="H10" s="20" t="s">
        <v>289</v>
      </c>
      <c r="J10" s="40"/>
    </row>
    <row r="11" spans="1:10">
      <c r="A11" s="36" t="s">
        <v>385</v>
      </c>
      <c r="B11" s="20" t="s">
        <v>290</v>
      </c>
      <c r="C11" s="20" t="s">
        <v>237</v>
      </c>
      <c r="D11" s="36">
        <v>300</v>
      </c>
      <c r="E11" s="36">
        <v>24</v>
      </c>
      <c r="F11" s="36" t="s">
        <v>233</v>
      </c>
      <c r="H11" s="20" t="s">
        <v>290</v>
      </c>
      <c r="J11" s="40"/>
    </row>
    <row r="12" spans="1:10">
      <c r="A12" s="36" t="s">
        <v>383</v>
      </c>
      <c r="B12" s="20" t="s">
        <v>242</v>
      </c>
      <c r="C12" s="20" t="s">
        <v>239</v>
      </c>
      <c r="D12" s="36">
        <v>49</v>
      </c>
      <c r="E12" s="36">
        <v>16</v>
      </c>
      <c r="F12" s="53" t="s">
        <v>233</v>
      </c>
      <c r="H12" s="20" t="s">
        <v>242</v>
      </c>
      <c r="J12" s="40"/>
    </row>
    <row r="13" spans="1:10">
      <c r="A13" s="36" t="s">
        <v>383</v>
      </c>
      <c r="B13" s="20" t="s">
        <v>243</v>
      </c>
      <c r="C13" s="20" t="s">
        <v>265</v>
      </c>
      <c r="D13" s="36">
        <v>90</v>
      </c>
      <c r="E13" s="36">
        <v>16</v>
      </c>
      <c r="F13" s="53" t="s">
        <v>233</v>
      </c>
      <c r="H13" s="20" t="s">
        <v>243</v>
      </c>
      <c r="J13" s="40"/>
    </row>
    <row r="14" spans="1:10">
      <c r="A14" s="36" t="s">
        <v>383</v>
      </c>
      <c r="B14" s="20" t="s">
        <v>244</v>
      </c>
      <c r="C14" s="20" t="s">
        <v>266</v>
      </c>
      <c r="D14" s="36">
        <v>300</v>
      </c>
      <c r="E14" s="36">
        <v>16</v>
      </c>
      <c r="F14" s="53" t="s">
        <v>233</v>
      </c>
      <c r="H14" s="20" t="s">
        <v>244</v>
      </c>
      <c r="J14" s="40"/>
    </row>
    <row r="15" spans="1:10">
      <c r="A15" s="36" t="s">
        <v>383</v>
      </c>
      <c r="B15" s="20" t="s">
        <v>245</v>
      </c>
      <c r="C15" s="20" t="s">
        <v>267</v>
      </c>
      <c r="D15" s="36">
        <v>80</v>
      </c>
      <c r="E15" s="36">
        <v>16</v>
      </c>
      <c r="F15" s="53" t="s">
        <v>233</v>
      </c>
      <c r="H15" s="20" t="s">
        <v>245</v>
      </c>
      <c r="J15" s="40"/>
    </row>
    <row r="16" spans="1:10">
      <c r="A16" s="36" t="s">
        <v>383</v>
      </c>
      <c r="B16" s="20" t="s">
        <v>3</v>
      </c>
      <c r="C16" s="20" t="s">
        <v>4</v>
      </c>
      <c r="D16" s="36">
        <v>60</v>
      </c>
      <c r="E16" s="36">
        <v>16</v>
      </c>
      <c r="F16" s="36" t="s">
        <v>234</v>
      </c>
      <c r="H16" s="20" t="s">
        <v>3</v>
      </c>
      <c r="J16" s="40"/>
    </row>
    <row r="17" spans="1:10">
      <c r="A17" s="36" t="s">
        <v>383</v>
      </c>
      <c r="B17" s="20" t="s">
        <v>229</v>
      </c>
      <c r="C17" s="20" t="s">
        <v>223</v>
      </c>
      <c r="D17" s="36">
        <v>70</v>
      </c>
      <c r="E17" s="36">
        <v>36</v>
      </c>
      <c r="F17" s="36" t="s">
        <v>234</v>
      </c>
      <c r="H17" s="20" t="s">
        <v>229</v>
      </c>
      <c r="J17" s="40"/>
    </row>
    <row r="18" spans="1:10">
      <c r="A18" s="36" t="s">
        <v>383</v>
      </c>
      <c r="B18" s="20" t="s">
        <v>231</v>
      </c>
      <c r="C18" s="20" t="s">
        <v>224</v>
      </c>
      <c r="D18" s="36">
        <v>70</v>
      </c>
      <c r="E18" s="36">
        <v>36</v>
      </c>
      <c r="F18" s="36" t="s">
        <v>234</v>
      </c>
      <c r="H18" s="20" t="s">
        <v>231</v>
      </c>
      <c r="J18" s="40"/>
    </row>
    <row r="19" spans="1:10">
      <c r="A19" s="36" t="s">
        <v>383</v>
      </c>
      <c r="B19" s="20" t="s">
        <v>230</v>
      </c>
      <c r="C19" s="20" t="s">
        <v>225</v>
      </c>
      <c r="D19" s="36">
        <v>120</v>
      </c>
      <c r="E19" s="36">
        <v>36</v>
      </c>
      <c r="F19" s="36" t="s">
        <v>234</v>
      </c>
      <c r="H19" s="20" t="s">
        <v>230</v>
      </c>
      <c r="J19" s="40"/>
    </row>
    <row r="20" spans="1:10">
      <c r="A20" s="36" t="s">
        <v>383</v>
      </c>
      <c r="B20" s="20" t="s">
        <v>232</v>
      </c>
      <c r="C20" s="20" t="s">
        <v>226</v>
      </c>
      <c r="D20" s="36">
        <v>36</v>
      </c>
      <c r="E20" s="36">
        <v>36</v>
      </c>
      <c r="F20" s="36" t="s">
        <v>234</v>
      </c>
      <c r="H20" s="20" t="s">
        <v>232</v>
      </c>
      <c r="J20" s="40"/>
    </row>
    <row r="21" spans="1:10">
      <c r="A21" s="36" t="s">
        <v>383</v>
      </c>
      <c r="B21" s="20" t="s">
        <v>228</v>
      </c>
      <c r="C21" s="20" t="s">
        <v>221</v>
      </c>
      <c r="D21" s="36">
        <v>90</v>
      </c>
      <c r="E21" s="36">
        <v>16</v>
      </c>
      <c r="F21" s="53" t="s">
        <v>233</v>
      </c>
      <c r="H21" s="20" t="s">
        <v>228</v>
      </c>
      <c r="J21" s="40"/>
    </row>
    <row r="22" spans="1:10">
      <c r="A22" s="36" t="s">
        <v>383</v>
      </c>
      <c r="B22" s="20" t="s">
        <v>257</v>
      </c>
      <c r="C22" s="20" t="s">
        <v>268</v>
      </c>
      <c r="D22" s="36">
        <v>120</v>
      </c>
      <c r="E22" s="36">
        <v>16</v>
      </c>
      <c r="F22" s="53" t="s">
        <v>233</v>
      </c>
      <c r="H22" s="20" t="s">
        <v>257</v>
      </c>
      <c r="J22" s="40"/>
    </row>
    <row r="23" spans="1:10">
      <c r="A23" s="36" t="s">
        <v>383</v>
      </c>
      <c r="B23" s="20" t="s">
        <v>255</v>
      </c>
      <c r="C23" s="20" t="s">
        <v>269</v>
      </c>
      <c r="D23" s="36">
        <v>36</v>
      </c>
      <c r="E23" s="36">
        <v>16</v>
      </c>
      <c r="F23" s="53" t="s">
        <v>233</v>
      </c>
      <c r="H23" s="20" t="s">
        <v>255</v>
      </c>
      <c r="J23" s="40"/>
    </row>
    <row r="24" spans="1:10">
      <c r="A24" s="36" t="s">
        <v>383</v>
      </c>
      <c r="B24" s="20" t="s">
        <v>256</v>
      </c>
      <c r="C24" s="20" t="s">
        <v>264</v>
      </c>
      <c r="D24" s="36">
        <v>300</v>
      </c>
      <c r="E24" s="36">
        <v>16</v>
      </c>
      <c r="F24" s="36" t="s">
        <v>233</v>
      </c>
      <c r="H24" s="20" t="s">
        <v>256</v>
      </c>
      <c r="J24" s="40"/>
    </row>
    <row r="25" spans="1:10">
      <c r="A25" s="36" t="s">
        <v>383</v>
      </c>
      <c r="B25" s="20" t="s">
        <v>270</v>
      </c>
      <c r="C25" s="20" t="s">
        <v>259</v>
      </c>
      <c r="D25" s="36">
        <v>40</v>
      </c>
      <c r="E25" s="36">
        <v>8</v>
      </c>
      <c r="F25" s="53" t="s">
        <v>233</v>
      </c>
      <c r="H25" s="20" t="s">
        <v>270</v>
      </c>
      <c r="J25" s="40"/>
    </row>
    <row r="26" spans="1:10">
      <c r="A26" s="36" t="s">
        <v>383</v>
      </c>
      <c r="B26" s="20" t="s">
        <v>271</v>
      </c>
      <c r="C26" s="20" t="s">
        <v>258</v>
      </c>
      <c r="D26" s="36">
        <v>40</v>
      </c>
      <c r="E26" s="36">
        <v>8</v>
      </c>
      <c r="F26" s="53" t="s">
        <v>233</v>
      </c>
      <c r="H26" s="20" t="s">
        <v>271</v>
      </c>
      <c r="J26" s="40"/>
    </row>
    <row r="27" spans="1:10">
      <c r="A27" s="36" t="s">
        <v>383</v>
      </c>
      <c r="B27" s="20" t="s">
        <v>247</v>
      </c>
      <c r="C27" s="20" t="s">
        <v>281</v>
      </c>
      <c r="D27" s="36">
        <v>72</v>
      </c>
      <c r="E27" s="36">
        <v>16</v>
      </c>
      <c r="F27" s="53" t="s">
        <v>233</v>
      </c>
      <c r="H27" s="20" t="s">
        <v>247</v>
      </c>
      <c r="J27" s="40"/>
    </row>
    <row r="28" spans="1:10">
      <c r="A28" s="36" t="s">
        <v>383</v>
      </c>
      <c r="B28" s="20" t="s">
        <v>248</v>
      </c>
      <c r="C28" s="20" t="s">
        <v>285</v>
      </c>
      <c r="D28" s="36">
        <v>36</v>
      </c>
      <c r="E28" s="36">
        <v>16</v>
      </c>
      <c r="F28" s="53" t="s">
        <v>233</v>
      </c>
      <c r="H28" s="20" t="s">
        <v>248</v>
      </c>
      <c r="J28" s="40"/>
    </row>
    <row r="29" spans="1:10">
      <c r="A29" s="36" t="s">
        <v>383</v>
      </c>
      <c r="B29" s="20" t="s">
        <v>249</v>
      </c>
      <c r="C29" s="20" t="s">
        <v>287</v>
      </c>
      <c r="D29" s="36">
        <v>120</v>
      </c>
      <c r="E29" s="36">
        <v>16</v>
      </c>
      <c r="F29" s="53" t="s">
        <v>233</v>
      </c>
      <c r="H29" s="20" t="s">
        <v>249</v>
      </c>
      <c r="J29" s="40"/>
    </row>
    <row r="30" spans="1:10">
      <c r="A30" s="36" t="s">
        <v>383</v>
      </c>
      <c r="B30" s="20" t="s">
        <v>250</v>
      </c>
      <c r="C30" s="20" t="s">
        <v>282</v>
      </c>
      <c r="D30" s="36">
        <v>84</v>
      </c>
      <c r="E30" s="36">
        <v>16</v>
      </c>
      <c r="F30" s="53" t="s">
        <v>233</v>
      </c>
      <c r="H30" s="20" t="s">
        <v>250</v>
      </c>
      <c r="J30" s="40"/>
    </row>
    <row r="31" spans="1:10">
      <c r="A31" s="36" t="s">
        <v>383</v>
      </c>
      <c r="B31" s="20" t="s">
        <v>251</v>
      </c>
      <c r="C31" s="20" t="s">
        <v>284</v>
      </c>
      <c r="D31" s="36">
        <v>96</v>
      </c>
      <c r="E31" s="36">
        <v>16</v>
      </c>
      <c r="F31" s="53" t="s">
        <v>233</v>
      </c>
      <c r="H31" s="20" t="s">
        <v>251</v>
      </c>
      <c r="J31" s="40"/>
    </row>
    <row r="32" spans="1:10">
      <c r="A32" s="36" t="s">
        <v>383</v>
      </c>
      <c r="B32" s="20" t="s">
        <v>252</v>
      </c>
      <c r="C32" s="20" t="s">
        <v>286</v>
      </c>
      <c r="D32" s="36">
        <v>280</v>
      </c>
      <c r="E32" s="36">
        <v>16</v>
      </c>
      <c r="F32" s="53" t="s">
        <v>233</v>
      </c>
      <c r="H32" s="20" t="s">
        <v>252</v>
      </c>
      <c r="J32" s="40"/>
    </row>
    <row r="33" spans="1:10">
      <c r="A33" s="36" t="s">
        <v>383</v>
      </c>
      <c r="B33" s="20" t="s">
        <v>253</v>
      </c>
      <c r="C33" s="20" t="s">
        <v>288</v>
      </c>
      <c r="D33" s="36">
        <v>14</v>
      </c>
      <c r="E33" s="36">
        <v>16</v>
      </c>
      <c r="F33" s="53" t="s">
        <v>236</v>
      </c>
      <c r="H33" s="20" t="s">
        <v>253</v>
      </c>
      <c r="J33" s="40"/>
    </row>
    <row r="34" spans="1:10">
      <c r="A34" s="36" t="s">
        <v>383</v>
      </c>
      <c r="B34" s="20" t="s">
        <v>240</v>
      </c>
      <c r="C34" s="36" t="s">
        <v>283</v>
      </c>
      <c r="D34" s="36">
        <v>49</v>
      </c>
      <c r="E34" s="36">
        <v>16</v>
      </c>
      <c r="F34" s="36" t="s">
        <v>233</v>
      </c>
      <c r="H34" s="20" t="s">
        <v>240</v>
      </c>
      <c r="J34" s="40"/>
    </row>
    <row r="35" spans="1:10">
      <c r="A35" s="36" t="s">
        <v>383</v>
      </c>
      <c r="B35" s="20" t="s">
        <v>314</v>
      </c>
      <c r="C35" s="36" t="s">
        <v>317</v>
      </c>
      <c r="D35" s="36">
        <v>24</v>
      </c>
      <c r="E35" s="36">
        <v>16</v>
      </c>
      <c r="F35" s="36" t="s">
        <v>233</v>
      </c>
      <c r="H35" s="20" t="s">
        <v>314</v>
      </c>
      <c r="J35" s="40"/>
    </row>
    <row r="36" spans="1:10">
      <c r="A36" s="36" t="s">
        <v>383</v>
      </c>
      <c r="B36" s="20" t="s">
        <v>315</v>
      </c>
      <c r="C36" s="36" t="s">
        <v>318</v>
      </c>
      <c r="D36" s="36">
        <v>32</v>
      </c>
      <c r="E36" s="36">
        <v>16</v>
      </c>
      <c r="F36" s="36" t="s">
        <v>233</v>
      </c>
      <c r="H36" s="20" t="s">
        <v>315</v>
      </c>
      <c r="J36" s="40"/>
    </row>
    <row r="37" spans="1:10">
      <c r="A37" s="36" t="s">
        <v>383</v>
      </c>
      <c r="B37" s="20" t="s">
        <v>316</v>
      </c>
      <c r="C37" s="36" t="s">
        <v>319</v>
      </c>
      <c r="D37" s="36">
        <v>60</v>
      </c>
      <c r="E37" s="36">
        <v>16</v>
      </c>
      <c r="F37" s="36" t="s">
        <v>233</v>
      </c>
      <c r="H37" s="20" t="s">
        <v>316</v>
      </c>
      <c r="J37" s="40"/>
    </row>
    <row r="38" spans="1:10">
      <c r="A38" s="36" t="s">
        <v>383</v>
      </c>
      <c r="B38" s="20" t="s">
        <v>327</v>
      </c>
      <c r="C38" s="36" t="s">
        <v>325</v>
      </c>
      <c r="D38" s="36">
        <v>96</v>
      </c>
      <c r="E38" s="36">
        <v>16</v>
      </c>
      <c r="F38" s="36" t="s">
        <v>233</v>
      </c>
      <c r="H38" s="20" t="s">
        <v>327</v>
      </c>
      <c r="J38" s="40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N46"/>
  <sheetViews>
    <sheetView topLeftCell="A6" zoomScale="96" zoomScaleNormal="96" workbookViewId="0">
      <pane xSplit="2" ySplit="4" topLeftCell="C10" activePane="bottomRight" state="frozen"/>
      <selection activeCell="A6" sqref="A6"/>
      <selection pane="topRight" activeCell="C6" sqref="C6"/>
      <selection pane="bottomLeft" activeCell="A8" sqref="A8"/>
      <selection pane="bottomRight" activeCell="K13" sqref="K13"/>
    </sheetView>
  </sheetViews>
  <sheetFormatPr defaultRowHeight="15"/>
  <cols>
    <col min="2" max="2" width="20.28515625" customWidth="1"/>
    <col min="3" max="3" width="12.7109375" bestFit="1" customWidth="1"/>
    <col min="4" max="4" width="10.5703125" style="37" bestFit="1" customWidth="1"/>
    <col min="5" max="5" width="11.28515625" bestFit="1" customWidth="1"/>
    <col min="6" max="6" width="6" bestFit="1" customWidth="1"/>
    <col min="7" max="9" width="12" style="9" bestFit="1" customWidth="1"/>
    <col min="10" max="10" width="10" bestFit="1" customWidth="1"/>
    <col min="11" max="11" width="16.28515625" bestFit="1" customWidth="1"/>
    <col min="12" max="12" width="12.42578125" bestFit="1" customWidth="1"/>
    <col min="14" max="14" width="9.140625" style="9"/>
    <col min="15" max="15" width="10" bestFit="1" customWidth="1"/>
    <col min="16" max="16" width="16.28515625" bestFit="1" customWidth="1"/>
  </cols>
  <sheetData>
    <row r="4" spans="1:14">
      <c r="F4" s="10"/>
    </row>
    <row r="6" spans="1:14" s="40" customFormat="1">
      <c r="D6" s="37"/>
      <c r="G6" s="9"/>
      <c r="H6" s="9"/>
      <c r="I6" s="9"/>
      <c r="J6" s="70" t="s">
        <v>403</v>
      </c>
      <c r="K6" s="71" t="s">
        <v>416</v>
      </c>
      <c r="N6" s="9"/>
    </row>
    <row r="7" spans="1:14" s="40" customFormat="1">
      <c r="D7" s="37"/>
      <c r="G7" s="9"/>
      <c r="H7" s="9"/>
      <c r="I7" s="9"/>
      <c r="N7" s="9"/>
    </row>
    <row r="8" spans="1:14" s="7" customFormat="1">
      <c r="D8" s="38"/>
      <c r="G8" s="13" t="s">
        <v>295</v>
      </c>
      <c r="H8" s="13" t="s">
        <v>296</v>
      </c>
      <c r="I8" s="13" t="s">
        <v>297</v>
      </c>
      <c r="J8" s="42" t="s">
        <v>396</v>
      </c>
      <c r="K8" s="42" t="s">
        <v>395</v>
      </c>
      <c r="L8" s="42" t="s">
        <v>394</v>
      </c>
      <c r="M8" s="13" t="s">
        <v>397</v>
      </c>
      <c r="N8" s="13"/>
    </row>
    <row r="9" spans="1:14">
      <c r="A9" t="s">
        <v>220</v>
      </c>
      <c r="B9" t="s">
        <v>261</v>
      </c>
      <c r="C9" s="7" t="s">
        <v>291</v>
      </c>
      <c r="D9" s="38" t="s">
        <v>292</v>
      </c>
      <c r="E9" s="7" t="s">
        <v>293</v>
      </c>
      <c r="F9" s="7" t="s">
        <v>294</v>
      </c>
      <c r="G9" s="13" t="s">
        <v>298</v>
      </c>
      <c r="H9" s="13" t="s">
        <v>298</v>
      </c>
      <c r="I9" s="13" t="s">
        <v>298</v>
      </c>
    </row>
    <row r="10" spans="1:14">
      <c r="A10" s="40" t="s">
        <v>316</v>
      </c>
      <c r="B10" t="s">
        <v>402</v>
      </c>
      <c r="C10" s="40" t="s">
        <v>233</v>
      </c>
      <c r="D10" s="37">
        <v>0</v>
      </c>
      <c r="E10">
        <v>60</v>
      </c>
      <c r="F10">
        <f>+D10*E10</f>
        <v>0</v>
      </c>
      <c r="G10" s="11">
        <f t="shared" ref="G10" si="0">+F10*J10</f>
        <v>0</v>
      </c>
      <c r="H10" s="11">
        <f t="shared" ref="H10" si="1">+F10*K10</f>
        <v>0</v>
      </c>
      <c r="I10" s="11">
        <f t="shared" ref="I10" si="2">+F10*L10</f>
        <v>0</v>
      </c>
      <c r="J10" s="69">
        <v>4.7320000000000001E-2</v>
      </c>
      <c r="K10" s="69">
        <v>1.6666666666666701E-2</v>
      </c>
      <c r="L10" s="69">
        <f>+J10+K10</f>
        <v>6.3986666666666706E-2</v>
      </c>
      <c r="M10" s="41">
        <f t="shared" ref="M10:M46" si="3">0.435*0.275*0.58</f>
        <v>6.93825E-2</v>
      </c>
    </row>
    <row r="11" spans="1:14">
      <c r="A11" s="40" t="s">
        <v>231</v>
      </c>
      <c r="B11" t="s">
        <v>224</v>
      </c>
      <c r="C11" t="s">
        <v>234</v>
      </c>
      <c r="D11" s="37">
        <v>0</v>
      </c>
      <c r="E11">
        <v>70</v>
      </c>
      <c r="F11">
        <f t="shared" ref="F11:F46" si="4">+D11*E11</f>
        <v>0</v>
      </c>
      <c r="G11" s="11">
        <f t="shared" ref="G11:G46" si="5">+F11*J11</f>
        <v>0</v>
      </c>
      <c r="H11" s="11">
        <f t="shared" ref="H11:H46" si="6">+F11*K11</f>
        <v>0</v>
      </c>
      <c r="I11" s="11">
        <f t="shared" ref="I11:I46" si="7">+F11*L11</f>
        <v>0</v>
      </c>
      <c r="J11" s="69">
        <v>2.3857142857142858E-2</v>
      </c>
      <c r="K11" s="69">
        <v>7.1428571428571426E-3</v>
      </c>
      <c r="L11" s="69">
        <v>3.1000000000000003E-2</v>
      </c>
      <c r="M11" s="41">
        <f t="shared" si="3"/>
        <v>6.93825E-2</v>
      </c>
    </row>
    <row r="12" spans="1:14">
      <c r="A12" s="40" t="s">
        <v>229</v>
      </c>
      <c r="B12" t="s">
        <v>223</v>
      </c>
      <c r="C12" t="s">
        <v>234</v>
      </c>
      <c r="D12" s="37">
        <v>0</v>
      </c>
      <c r="E12">
        <v>70</v>
      </c>
      <c r="F12">
        <f t="shared" si="4"/>
        <v>0</v>
      </c>
      <c r="G12" s="11">
        <f t="shared" si="5"/>
        <v>0</v>
      </c>
      <c r="H12" s="11">
        <f t="shared" si="6"/>
        <v>0</v>
      </c>
      <c r="I12" s="11">
        <f t="shared" si="7"/>
        <v>0</v>
      </c>
      <c r="J12" s="69">
        <v>2.1000000000000001E-2</v>
      </c>
      <c r="K12" s="69">
        <v>7.1428571428571426E-3</v>
      </c>
      <c r="L12" s="69">
        <v>3.1000000000000003E-2</v>
      </c>
      <c r="M12" s="41">
        <f t="shared" si="3"/>
        <v>6.93825E-2</v>
      </c>
    </row>
    <row r="13" spans="1:14">
      <c r="A13" s="40" t="s">
        <v>230</v>
      </c>
      <c r="B13" t="s">
        <v>225</v>
      </c>
      <c r="C13" t="s">
        <v>234</v>
      </c>
      <c r="D13" s="37">
        <v>0</v>
      </c>
      <c r="E13">
        <v>120</v>
      </c>
      <c r="F13">
        <f t="shared" si="4"/>
        <v>0</v>
      </c>
      <c r="G13" s="11">
        <f t="shared" si="5"/>
        <v>0</v>
      </c>
      <c r="H13" s="11">
        <f t="shared" si="6"/>
        <v>0</v>
      </c>
      <c r="I13" s="11">
        <f t="shared" si="7"/>
        <v>0</v>
      </c>
      <c r="J13" s="69">
        <v>1.9083333333333334E-2</v>
      </c>
      <c r="K13" s="69">
        <v>4.1666666666666701E-3</v>
      </c>
      <c r="L13" s="69">
        <v>2.325E-2</v>
      </c>
      <c r="M13" s="41">
        <f t="shared" si="3"/>
        <v>6.93825E-2</v>
      </c>
    </row>
    <row r="14" spans="1:14">
      <c r="A14" s="40" t="s">
        <v>227</v>
      </c>
      <c r="B14" t="s">
        <v>222</v>
      </c>
      <c r="C14" t="s">
        <v>236</v>
      </c>
      <c r="D14" s="37">
        <v>0</v>
      </c>
      <c r="E14">
        <v>72</v>
      </c>
      <c r="F14">
        <f t="shared" si="4"/>
        <v>0</v>
      </c>
      <c r="G14" s="11">
        <f t="shared" si="5"/>
        <v>0</v>
      </c>
      <c r="H14" s="11">
        <f t="shared" si="6"/>
        <v>0</v>
      </c>
      <c r="I14" s="11">
        <f t="shared" si="7"/>
        <v>0</v>
      </c>
      <c r="J14" s="69">
        <v>3.0555555555555555E-2</v>
      </c>
      <c r="K14" s="69">
        <v>9.7222222222222224E-3</v>
      </c>
      <c r="L14" s="69">
        <v>4.0277777777777773E-2</v>
      </c>
      <c r="M14" s="41">
        <f t="shared" si="3"/>
        <v>6.93825E-2</v>
      </c>
    </row>
    <row r="15" spans="1:14">
      <c r="A15" s="40" t="s">
        <v>232</v>
      </c>
      <c r="B15" t="s">
        <v>226</v>
      </c>
      <c r="C15" t="s">
        <v>234</v>
      </c>
      <c r="D15" s="37">
        <v>0</v>
      </c>
      <c r="E15">
        <v>36</v>
      </c>
      <c r="F15">
        <f t="shared" si="4"/>
        <v>0</v>
      </c>
      <c r="G15" s="11">
        <f t="shared" si="5"/>
        <v>0</v>
      </c>
      <c r="H15" s="11">
        <f t="shared" si="6"/>
        <v>0</v>
      </c>
      <c r="I15" s="11">
        <f t="shared" si="7"/>
        <v>0</v>
      </c>
      <c r="J15" s="69">
        <f>+L15-K15</f>
        <v>4.9999999999999982E-2</v>
      </c>
      <c r="K15" s="69">
        <v>1.38888888888889E-2</v>
      </c>
      <c r="L15" s="69">
        <f>2.3/36</f>
        <v>6.3888888888888884E-2</v>
      </c>
      <c r="M15" s="41">
        <f t="shared" si="3"/>
        <v>6.93825E-2</v>
      </c>
    </row>
    <row r="16" spans="1:14">
      <c r="A16" s="40" t="s">
        <v>228</v>
      </c>
      <c r="B16" t="s">
        <v>221</v>
      </c>
      <c r="C16" s="40" t="s">
        <v>233</v>
      </c>
      <c r="D16" s="37">
        <v>0</v>
      </c>
      <c r="E16">
        <v>90</v>
      </c>
      <c r="F16">
        <f t="shared" si="4"/>
        <v>0</v>
      </c>
      <c r="G16" s="11">
        <f t="shared" si="5"/>
        <v>0</v>
      </c>
      <c r="H16" s="11">
        <f t="shared" si="6"/>
        <v>0</v>
      </c>
      <c r="I16" s="11">
        <f t="shared" si="7"/>
        <v>0</v>
      </c>
      <c r="J16" s="69">
        <v>5.6527777777777781E-2</v>
      </c>
      <c r="K16" s="69">
        <v>1.1111111111111112E-2</v>
      </c>
      <c r="L16" s="69">
        <v>6.7638888888888887E-2</v>
      </c>
      <c r="M16" s="41">
        <f>0.435*0.275*0.58</f>
        <v>6.93825E-2</v>
      </c>
    </row>
    <row r="17" spans="1:13">
      <c r="A17" s="40" t="s">
        <v>254</v>
      </c>
      <c r="B17" t="s">
        <v>263</v>
      </c>
      <c r="C17" t="s">
        <v>233</v>
      </c>
      <c r="D17" s="37">
        <v>0</v>
      </c>
      <c r="E17">
        <v>120</v>
      </c>
      <c r="F17">
        <f t="shared" si="4"/>
        <v>0</v>
      </c>
      <c r="G17" s="11">
        <f t="shared" si="5"/>
        <v>0</v>
      </c>
      <c r="H17" s="11">
        <f t="shared" si="6"/>
        <v>0</v>
      </c>
      <c r="I17" s="11">
        <f t="shared" si="7"/>
        <v>0</v>
      </c>
      <c r="J17" s="69">
        <v>2.3250000000000003E-2</v>
      </c>
      <c r="K17" s="69">
        <v>5.0000000000000001E-3</v>
      </c>
      <c r="L17" s="69">
        <v>2.8250000000000001E-2</v>
      </c>
      <c r="M17" s="41">
        <f t="shared" ref="M17:M46" si="8">0.435*0.275*0.58</f>
        <v>6.93825E-2</v>
      </c>
    </row>
    <row r="18" spans="1:13">
      <c r="A18" s="40" t="s">
        <v>255</v>
      </c>
      <c r="B18" t="s">
        <v>269</v>
      </c>
      <c r="C18" s="40" t="s">
        <v>233</v>
      </c>
      <c r="D18" s="37">
        <v>0</v>
      </c>
      <c r="E18">
        <v>36</v>
      </c>
      <c r="F18">
        <f t="shared" si="4"/>
        <v>0</v>
      </c>
      <c r="G18" s="11">
        <f t="shared" si="5"/>
        <v>0</v>
      </c>
      <c r="H18" s="11">
        <f t="shared" si="6"/>
        <v>0</v>
      </c>
      <c r="I18" s="11">
        <f t="shared" si="7"/>
        <v>0</v>
      </c>
      <c r="J18" s="69">
        <v>5.2777777777777778E-2</v>
      </c>
      <c r="K18" s="69">
        <v>2.7777777777777776E-2</v>
      </c>
      <c r="L18" s="69">
        <v>8.0555555555555547E-2</v>
      </c>
      <c r="M18" s="41">
        <f t="shared" si="8"/>
        <v>6.93825E-2</v>
      </c>
    </row>
    <row r="19" spans="1:13">
      <c r="A19" s="40" t="s">
        <v>257</v>
      </c>
      <c r="B19" t="s">
        <v>268</v>
      </c>
      <c r="C19" s="40" t="s">
        <v>233</v>
      </c>
      <c r="D19" s="37">
        <v>0</v>
      </c>
      <c r="E19">
        <v>120</v>
      </c>
      <c r="F19">
        <f t="shared" si="4"/>
        <v>0</v>
      </c>
      <c r="G19" s="11">
        <f t="shared" si="5"/>
        <v>0</v>
      </c>
      <c r="H19" s="11">
        <f t="shared" si="6"/>
        <v>0</v>
      </c>
      <c r="I19" s="11">
        <f t="shared" si="7"/>
        <v>0</v>
      </c>
      <c r="J19" s="69">
        <v>2.2380000000000001E-2</v>
      </c>
      <c r="K19" s="69">
        <v>8.3333333333333332E-3</v>
      </c>
      <c r="L19" s="69">
        <v>3.9046666666666702E-2</v>
      </c>
      <c r="M19" s="41">
        <f t="shared" si="8"/>
        <v>6.93825E-2</v>
      </c>
    </row>
    <row r="20" spans="1:13">
      <c r="A20" s="40" t="s">
        <v>256</v>
      </c>
      <c r="B20" t="s">
        <v>264</v>
      </c>
      <c r="C20" s="40" t="s">
        <v>233</v>
      </c>
      <c r="D20" s="37">
        <v>0</v>
      </c>
      <c r="E20" s="15">
        <v>300</v>
      </c>
      <c r="F20">
        <f t="shared" si="4"/>
        <v>0</v>
      </c>
      <c r="G20" s="11">
        <f t="shared" si="5"/>
        <v>0</v>
      </c>
      <c r="H20" s="11">
        <f t="shared" si="6"/>
        <v>0</v>
      </c>
      <c r="I20" s="11">
        <f t="shared" si="7"/>
        <v>0</v>
      </c>
      <c r="J20" s="69">
        <v>0.01</v>
      </c>
      <c r="K20" s="69">
        <v>2E-3</v>
      </c>
      <c r="L20" s="69">
        <v>1.2E-2</v>
      </c>
      <c r="M20" s="41">
        <f t="shared" si="8"/>
        <v>6.93825E-2</v>
      </c>
    </row>
    <row r="21" spans="1:13">
      <c r="A21" s="40" t="s">
        <v>242</v>
      </c>
      <c r="B21" t="s">
        <v>239</v>
      </c>
      <c r="C21" s="40" t="s">
        <v>233</v>
      </c>
      <c r="D21" s="37">
        <v>0</v>
      </c>
      <c r="E21">
        <v>49</v>
      </c>
      <c r="F21">
        <f t="shared" si="4"/>
        <v>0</v>
      </c>
      <c r="G21" s="11">
        <f t="shared" si="5"/>
        <v>0</v>
      </c>
      <c r="H21" s="11">
        <f t="shared" si="6"/>
        <v>0</v>
      </c>
      <c r="I21" s="11">
        <f t="shared" si="7"/>
        <v>0</v>
      </c>
      <c r="J21" s="69">
        <v>5.1587301587301598E-2</v>
      </c>
      <c r="K21" s="69">
        <v>1.1111111111111112E-2</v>
      </c>
      <c r="L21" s="69">
        <v>5.9999999999999991E-2</v>
      </c>
      <c r="M21" s="41">
        <f t="shared" si="8"/>
        <v>6.93825E-2</v>
      </c>
    </row>
    <row r="22" spans="1:13">
      <c r="A22" s="40" t="s">
        <v>243</v>
      </c>
      <c r="B22" t="s">
        <v>265</v>
      </c>
      <c r="C22" s="40" t="s">
        <v>233</v>
      </c>
      <c r="D22" s="37">
        <v>0</v>
      </c>
      <c r="E22">
        <v>90</v>
      </c>
      <c r="F22">
        <f t="shared" si="4"/>
        <v>0</v>
      </c>
      <c r="G22" s="11">
        <f t="shared" si="5"/>
        <v>0</v>
      </c>
      <c r="H22" s="11">
        <f t="shared" si="6"/>
        <v>0</v>
      </c>
      <c r="I22" s="11">
        <f t="shared" si="7"/>
        <v>0</v>
      </c>
      <c r="J22" s="69">
        <v>4.6666666666666669E-2</v>
      </c>
      <c r="K22" s="69">
        <v>1.1111111111111112E-2</v>
      </c>
      <c r="L22" s="69">
        <v>5.9999999999999991E-2</v>
      </c>
      <c r="M22" s="41">
        <f t="shared" si="8"/>
        <v>6.93825E-2</v>
      </c>
    </row>
    <row r="23" spans="1:13">
      <c r="A23" s="40" t="s">
        <v>244</v>
      </c>
      <c r="B23" t="s">
        <v>266</v>
      </c>
      <c r="C23" s="40" t="s">
        <v>233</v>
      </c>
      <c r="D23" s="37">
        <v>0</v>
      </c>
      <c r="E23">
        <v>300</v>
      </c>
      <c r="F23">
        <f t="shared" si="4"/>
        <v>0</v>
      </c>
      <c r="G23" s="11">
        <f t="shared" si="5"/>
        <v>0</v>
      </c>
      <c r="H23" s="11">
        <f t="shared" si="6"/>
        <v>0</v>
      </c>
      <c r="I23" s="11">
        <f t="shared" si="7"/>
        <v>0</v>
      </c>
      <c r="J23" s="69">
        <v>1.2999999999999999E-2</v>
      </c>
      <c r="K23" s="69">
        <v>3.3333333333333335E-3</v>
      </c>
      <c r="L23" s="69">
        <v>1.6333333333333332E-2</v>
      </c>
      <c r="M23" s="41">
        <f t="shared" si="8"/>
        <v>6.93825E-2</v>
      </c>
    </row>
    <row r="24" spans="1:13">
      <c r="A24" s="40" t="s">
        <v>245</v>
      </c>
      <c r="B24" t="s">
        <v>267</v>
      </c>
      <c r="C24" s="40" t="s">
        <v>233</v>
      </c>
      <c r="D24" s="37">
        <v>0</v>
      </c>
      <c r="E24">
        <v>11</v>
      </c>
      <c r="F24">
        <f t="shared" si="4"/>
        <v>0</v>
      </c>
      <c r="G24" s="11">
        <f t="shared" si="5"/>
        <v>0</v>
      </c>
      <c r="H24" s="11">
        <f t="shared" si="6"/>
        <v>0</v>
      </c>
      <c r="I24" s="11">
        <f t="shared" si="7"/>
        <v>0</v>
      </c>
      <c r="J24" s="69">
        <v>4.58359375E-2</v>
      </c>
      <c r="K24" s="69">
        <v>1.2500000000000001E-2</v>
      </c>
      <c r="L24" s="69">
        <v>4.93046875E-2</v>
      </c>
      <c r="M24" s="41">
        <f t="shared" si="8"/>
        <v>6.93825E-2</v>
      </c>
    </row>
    <row r="25" spans="1:13">
      <c r="A25" s="40" t="s">
        <v>290</v>
      </c>
      <c r="B25" t="s">
        <v>237</v>
      </c>
      <c r="C25" s="40" t="s">
        <v>233</v>
      </c>
      <c r="D25" s="37">
        <v>0</v>
      </c>
      <c r="E25">
        <v>180</v>
      </c>
      <c r="F25">
        <f t="shared" si="4"/>
        <v>0</v>
      </c>
      <c r="G25" s="11">
        <f t="shared" si="5"/>
        <v>0</v>
      </c>
      <c r="H25" s="11">
        <f t="shared" si="6"/>
        <v>0</v>
      </c>
      <c r="I25" s="11">
        <f t="shared" si="7"/>
        <v>0</v>
      </c>
      <c r="J25" s="69">
        <f>3.56/E25</f>
        <v>1.977777777777778E-2</v>
      </c>
      <c r="K25" s="69">
        <f>0.44/E25</f>
        <v>2.4444444444444444E-3</v>
      </c>
      <c r="L25" s="69">
        <f>4/E25</f>
        <v>2.2222222222222223E-2</v>
      </c>
      <c r="M25" s="41">
        <f t="shared" si="8"/>
        <v>6.93825E-2</v>
      </c>
    </row>
    <row r="26" spans="1:13">
      <c r="A26" s="40" t="s">
        <v>289</v>
      </c>
      <c r="B26" t="s">
        <v>238</v>
      </c>
      <c r="C26" t="s">
        <v>393</v>
      </c>
      <c r="D26" s="37">
        <v>0</v>
      </c>
      <c r="E26">
        <v>300</v>
      </c>
      <c r="F26">
        <f t="shared" si="4"/>
        <v>0</v>
      </c>
      <c r="G26" s="11">
        <f t="shared" si="5"/>
        <v>0</v>
      </c>
      <c r="H26" s="11">
        <f t="shared" si="6"/>
        <v>0</v>
      </c>
      <c r="I26" s="11">
        <f t="shared" si="7"/>
        <v>0</v>
      </c>
      <c r="J26" s="69">
        <f>0.21/300</f>
        <v>6.9999999999999999E-4</v>
      </c>
      <c r="K26" s="69">
        <f>0.44/300</f>
        <v>1.4666666666666667E-3</v>
      </c>
      <c r="L26" s="69">
        <f>0.65/300</f>
        <v>2.1666666666666666E-3</v>
      </c>
      <c r="M26" s="41">
        <f t="shared" si="8"/>
        <v>6.93825E-2</v>
      </c>
    </row>
    <row r="27" spans="1:13">
      <c r="A27" s="40" t="s">
        <v>247</v>
      </c>
      <c r="B27" t="s">
        <v>281</v>
      </c>
      <c r="C27" s="40" t="s">
        <v>233</v>
      </c>
      <c r="D27" s="37">
        <v>0</v>
      </c>
      <c r="E27">
        <v>72</v>
      </c>
      <c r="F27">
        <f t="shared" si="4"/>
        <v>0</v>
      </c>
      <c r="G27" s="11">
        <f t="shared" si="5"/>
        <v>0</v>
      </c>
      <c r="H27" s="11">
        <f t="shared" si="6"/>
        <v>0</v>
      </c>
      <c r="I27" s="11">
        <f t="shared" si="7"/>
        <v>0</v>
      </c>
      <c r="J27" s="69">
        <v>3.0987654320987653E-2</v>
      </c>
      <c r="K27" s="69">
        <f>+L27-J27</f>
        <v>0.02</v>
      </c>
      <c r="L27" s="69">
        <v>5.0987654320987653E-2</v>
      </c>
      <c r="M27" s="41">
        <f t="shared" si="8"/>
        <v>6.93825E-2</v>
      </c>
    </row>
    <row r="28" spans="1:13">
      <c r="A28" s="40" t="s">
        <v>248</v>
      </c>
      <c r="B28" t="s">
        <v>285</v>
      </c>
      <c r="C28" s="40" t="s">
        <v>233</v>
      </c>
      <c r="D28" s="37">
        <v>0</v>
      </c>
      <c r="E28">
        <v>36</v>
      </c>
      <c r="F28">
        <f t="shared" si="4"/>
        <v>0</v>
      </c>
      <c r="G28" s="11">
        <f t="shared" si="5"/>
        <v>0</v>
      </c>
      <c r="H28" s="11">
        <f t="shared" si="6"/>
        <v>0</v>
      </c>
      <c r="I28" s="11">
        <f t="shared" si="7"/>
        <v>0</v>
      </c>
      <c r="J28" s="69">
        <f>113.94/1000</f>
        <v>0.11394</v>
      </c>
      <c r="K28" s="69">
        <v>2.7777777777777801E-2</v>
      </c>
      <c r="L28" s="69">
        <f>+J28+K28</f>
        <v>0.1417177777777778</v>
      </c>
      <c r="M28" s="41">
        <f t="shared" si="8"/>
        <v>6.93825E-2</v>
      </c>
    </row>
    <row r="29" spans="1:13">
      <c r="A29" s="40" t="s">
        <v>249</v>
      </c>
      <c r="B29" t="s">
        <v>287</v>
      </c>
      <c r="C29" s="40" t="s">
        <v>233</v>
      </c>
      <c r="D29" s="37">
        <v>0</v>
      </c>
      <c r="E29" s="40">
        <v>120</v>
      </c>
      <c r="F29" s="40">
        <f t="shared" si="4"/>
        <v>0</v>
      </c>
      <c r="G29" s="11">
        <f t="shared" si="5"/>
        <v>0</v>
      </c>
      <c r="H29" s="11">
        <f t="shared" si="6"/>
        <v>0</v>
      </c>
      <c r="I29" s="11">
        <f t="shared" si="7"/>
        <v>0</v>
      </c>
      <c r="J29" s="69">
        <f>15.4/1000</f>
        <v>1.54E-2</v>
      </c>
      <c r="K29" s="69">
        <v>8.3333333333333332E-3</v>
      </c>
      <c r="L29" s="69">
        <f>+J29+K29</f>
        <v>2.3733333333333335E-2</v>
      </c>
      <c r="M29" s="41">
        <f t="shared" si="8"/>
        <v>6.93825E-2</v>
      </c>
    </row>
    <row r="30" spans="1:13">
      <c r="A30" t="s">
        <v>321</v>
      </c>
      <c r="B30" s="40" t="s">
        <v>300</v>
      </c>
      <c r="C30" s="40" t="s">
        <v>233</v>
      </c>
      <c r="D30" s="37">
        <v>0</v>
      </c>
      <c r="E30" s="40">
        <v>100</v>
      </c>
      <c r="F30" s="40">
        <f t="shared" si="4"/>
        <v>0</v>
      </c>
      <c r="G30" s="11">
        <f t="shared" si="5"/>
        <v>0</v>
      </c>
      <c r="H30" s="11">
        <f t="shared" si="6"/>
        <v>0</v>
      </c>
      <c r="I30" s="11">
        <f t="shared" si="7"/>
        <v>0</v>
      </c>
      <c r="J30" s="69">
        <v>2.0500000000000001E-2</v>
      </c>
      <c r="K30" s="69">
        <v>2.6250000000000002E-3</v>
      </c>
      <c r="L30" s="69">
        <f>+J30+K30</f>
        <v>2.3125E-2</v>
      </c>
      <c r="M30" s="41">
        <f t="shared" si="8"/>
        <v>6.93825E-2</v>
      </c>
    </row>
    <row r="31" spans="1:13">
      <c r="A31" s="40" t="s">
        <v>240</v>
      </c>
      <c r="B31" t="s">
        <v>283</v>
      </c>
      <c r="C31" s="40" t="s">
        <v>233</v>
      </c>
      <c r="D31" s="37">
        <v>0</v>
      </c>
      <c r="E31">
        <v>49</v>
      </c>
      <c r="F31">
        <f t="shared" si="4"/>
        <v>0</v>
      </c>
      <c r="G31" s="11">
        <f t="shared" si="5"/>
        <v>0</v>
      </c>
      <c r="H31" s="11">
        <f t="shared" si="6"/>
        <v>0</v>
      </c>
      <c r="I31" s="11">
        <f t="shared" si="7"/>
        <v>0</v>
      </c>
      <c r="J31" s="69">
        <v>6.9589999999999999E-2</v>
      </c>
      <c r="K31" s="69">
        <v>1.6666666666666701E-2</v>
      </c>
      <c r="L31" s="69">
        <v>8.6256666666666704E-2</v>
      </c>
      <c r="M31" s="41">
        <f t="shared" si="8"/>
        <v>6.93825E-2</v>
      </c>
    </row>
    <row r="32" spans="1:13">
      <c r="A32" s="40" t="s">
        <v>250</v>
      </c>
      <c r="B32" t="s">
        <v>282</v>
      </c>
      <c r="C32" s="40" t="s">
        <v>233</v>
      </c>
      <c r="D32" s="37">
        <v>0</v>
      </c>
      <c r="E32">
        <v>84</v>
      </c>
      <c r="F32">
        <f t="shared" si="4"/>
        <v>0</v>
      </c>
      <c r="G32" s="11">
        <f t="shared" si="5"/>
        <v>0</v>
      </c>
      <c r="H32" s="11">
        <f t="shared" si="6"/>
        <v>0</v>
      </c>
      <c r="I32" s="11">
        <f t="shared" si="7"/>
        <v>0</v>
      </c>
      <c r="J32" s="69">
        <v>5.6547619047619055E-2</v>
      </c>
      <c r="K32" s="69">
        <v>1.1904761904761904E-2</v>
      </c>
      <c r="L32" s="69">
        <v>6.8452380952380959E-2</v>
      </c>
      <c r="M32" s="41">
        <f t="shared" si="8"/>
        <v>6.93825E-2</v>
      </c>
    </row>
    <row r="33" spans="1:13">
      <c r="A33" s="40" t="s">
        <v>251</v>
      </c>
      <c r="B33" t="s">
        <v>284</v>
      </c>
      <c r="C33" s="40" t="s">
        <v>233</v>
      </c>
      <c r="D33" s="37">
        <v>0</v>
      </c>
      <c r="E33">
        <v>96</v>
      </c>
      <c r="F33">
        <f t="shared" si="4"/>
        <v>0</v>
      </c>
      <c r="G33" s="11">
        <f t="shared" si="5"/>
        <v>0</v>
      </c>
      <c r="H33" s="11">
        <f t="shared" si="6"/>
        <v>0</v>
      </c>
      <c r="I33" s="11">
        <f t="shared" si="7"/>
        <v>0</v>
      </c>
      <c r="J33" s="69">
        <f>32.16/1000</f>
        <v>3.2159999999999994E-2</v>
      </c>
      <c r="K33" s="69">
        <v>1.0416666666666666E-2</v>
      </c>
      <c r="L33" s="69">
        <f>+J33+K33</f>
        <v>4.2576666666666659E-2</v>
      </c>
      <c r="M33" s="41">
        <f t="shared" si="8"/>
        <v>6.93825E-2</v>
      </c>
    </row>
    <row r="34" spans="1:13">
      <c r="A34" s="40" t="s">
        <v>252</v>
      </c>
      <c r="B34" t="s">
        <v>286</v>
      </c>
      <c r="C34" s="40" t="s">
        <v>233</v>
      </c>
      <c r="D34" s="37">
        <v>0</v>
      </c>
      <c r="E34">
        <v>280</v>
      </c>
      <c r="F34">
        <f t="shared" si="4"/>
        <v>0</v>
      </c>
      <c r="G34" s="11">
        <f t="shared" si="5"/>
        <v>0</v>
      </c>
      <c r="H34" s="11">
        <f t="shared" si="6"/>
        <v>0</v>
      </c>
      <c r="I34" s="11">
        <f t="shared" si="7"/>
        <v>0</v>
      </c>
      <c r="J34" s="69">
        <f>17.96/1000</f>
        <v>1.796E-2</v>
      </c>
      <c r="K34" s="69">
        <v>3.5714285714285713E-3</v>
      </c>
      <c r="L34" s="69">
        <f>+J34+K34</f>
        <v>2.1531428571428573E-2</v>
      </c>
      <c r="M34" s="41">
        <f t="shared" si="8"/>
        <v>6.93825E-2</v>
      </c>
    </row>
    <row r="35" spans="1:13">
      <c r="A35" s="40" t="s">
        <v>253</v>
      </c>
      <c r="B35" t="s">
        <v>288</v>
      </c>
      <c r="C35" t="s">
        <v>236</v>
      </c>
      <c r="D35" s="37">
        <v>0</v>
      </c>
      <c r="E35">
        <v>14</v>
      </c>
      <c r="F35">
        <f t="shared" si="4"/>
        <v>0</v>
      </c>
      <c r="G35" s="11">
        <f t="shared" si="5"/>
        <v>0</v>
      </c>
      <c r="H35" s="11">
        <f t="shared" si="6"/>
        <v>0</v>
      </c>
      <c r="I35" s="11">
        <f t="shared" si="7"/>
        <v>0</v>
      </c>
      <c r="J35" s="69">
        <f>157.79/1000</f>
        <v>0.15778999999999999</v>
      </c>
      <c r="K35" s="69">
        <f>+L35-J35</f>
        <v>0.10221000000000002</v>
      </c>
      <c r="L35" s="69">
        <v>0.26</v>
      </c>
      <c r="M35" s="41">
        <f t="shared" si="8"/>
        <v>6.93825E-2</v>
      </c>
    </row>
    <row r="36" spans="1:13">
      <c r="A36" s="40" t="s">
        <v>311</v>
      </c>
      <c r="B36" t="s">
        <v>309</v>
      </c>
      <c r="C36" s="40" t="s">
        <v>233</v>
      </c>
      <c r="D36" s="37">
        <v>0</v>
      </c>
      <c r="E36">
        <v>60</v>
      </c>
      <c r="F36">
        <f t="shared" si="4"/>
        <v>0</v>
      </c>
      <c r="G36" s="11">
        <f t="shared" si="5"/>
        <v>0</v>
      </c>
      <c r="H36" s="11">
        <f t="shared" si="6"/>
        <v>0</v>
      </c>
      <c r="I36" s="11">
        <f t="shared" si="7"/>
        <v>0</v>
      </c>
      <c r="J36" s="69">
        <v>3.159E-2</v>
      </c>
      <c r="K36" s="69">
        <v>2E-3</v>
      </c>
      <c r="L36" s="69">
        <v>3.3590000000000002E-2</v>
      </c>
      <c r="M36" s="41">
        <f t="shared" si="8"/>
        <v>6.93825E-2</v>
      </c>
    </row>
    <row r="37" spans="1:13">
      <c r="A37" s="40" t="s">
        <v>314</v>
      </c>
      <c r="B37" t="s">
        <v>317</v>
      </c>
      <c r="C37" s="40" t="s">
        <v>233</v>
      </c>
      <c r="D37" s="37">
        <v>0</v>
      </c>
      <c r="E37">
        <v>24</v>
      </c>
      <c r="F37">
        <f t="shared" si="4"/>
        <v>0</v>
      </c>
      <c r="G37" s="11">
        <f t="shared" si="5"/>
        <v>0</v>
      </c>
      <c r="H37" s="11">
        <f t="shared" si="6"/>
        <v>0</v>
      </c>
      <c r="I37" s="11">
        <f t="shared" si="7"/>
        <v>0</v>
      </c>
      <c r="J37" s="69">
        <v>8.5416666666666294E-2</v>
      </c>
      <c r="K37" s="69">
        <v>4.1666666666666699E-2</v>
      </c>
      <c r="L37" s="69">
        <v>0.12708333333333299</v>
      </c>
      <c r="M37" s="41">
        <f t="shared" si="8"/>
        <v>6.93825E-2</v>
      </c>
    </row>
    <row r="38" spans="1:13">
      <c r="A38" s="40" t="s">
        <v>315</v>
      </c>
      <c r="B38" t="s">
        <v>318</v>
      </c>
      <c r="C38" s="40" t="s">
        <v>233</v>
      </c>
      <c r="D38" s="37">
        <v>0</v>
      </c>
      <c r="E38">
        <v>32</v>
      </c>
      <c r="F38">
        <f t="shared" si="4"/>
        <v>0</v>
      </c>
      <c r="G38" s="11">
        <f t="shared" si="5"/>
        <v>0</v>
      </c>
      <c r="H38" s="11">
        <f t="shared" si="6"/>
        <v>0</v>
      </c>
      <c r="I38" s="11">
        <f t="shared" si="7"/>
        <v>0</v>
      </c>
      <c r="J38" s="69">
        <v>3.2600000000000004E-2</v>
      </c>
      <c r="K38" s="69">
        <v>3.125E-2</v>
      </c>
      <c r="L38" s="69">
        <f>+J38+K38</f>
        <v>6.3850000000000004E-2</v>
      </c>
      <c r="M38" s="41">
        <f t="shared" si="8"/>
        <v>6.93825E-2</v>
      </c>
    </row>
    <row r="39" spans="1:13">
      <c r="A39" s="40" t="s">
        <v>327</v>
      </c>
      <c r="B39" t="s">
        <v>325</v>
      </c>
      <c r="C39" s="40" t="s">
        <v>233</v>
      </c>
      <c r="D39" s="37">
        <v>0</v>
      </c>
      <c r="E39">
        <v>72</v>
      </c>
      <c r="F39">
        <f t="shared" si="4"/>
        <v>0</v>
      </c>
      <c r="G39" s="11">
        <f t="shared" si="5"/>
        <v>0</v>
      </c>
      <c r="H39" s="11">
        <f t="shared" si="6"/>
        <v>0</v>
      </c>
      <c r="I39" s="11">
        <f t="shared" si="7"/>
        <v>0</v>
      </c>
      <c r="J39" s="69">
        <f>27.5/1000</f>
        <v>2.75E-2</v>
      </c>
      <c r="K39" s="69">
        <v>1.0416666666666666E-2</v>
      </c>
      <c r="L39" s="69">
        <f>+J39+K39</f>
        <v>3.7916666666666668E-2</v>
      </c>
      <c r="M39" s="41">
        <f t="shared" si="8"/>
        <v>6.93825E-2</v>
      </c>
    </row>
    <row r="40" spans="1:13">
      <c r="A40" s="40" t="s">
        <v>270</v>
      </c>
      <c r="B40" t="s">
        <v>259</v>
      </c>
      <c r="C40" s="40" t="s">
        <v>233</v>
      </c>
      <c r="D40" s="37">
        <v>0</v>
      </c>
      <c r="E40">
        <v>40</v>
      </c>
      <c r="F40">
        <f t="shared" si="4"/>
        <v>0</v>
      </c>
      <c r="G40" s="11">
        <f t="shared" si="5"/>
        <v>0</v>
      </c>
      <c r="H40" s="11">
        <f t="shared" si="6"/>
        <v>0</v>
      </c>
      <c r="I40" s="11">
        <f t="shared" si="7"/>
        <v>0</v>
      </c>
      <c r="J40" s="69">
        <v>3.4104166666666672E-2</v>
      </c>
      <c r="K40" s="69">
        <v>6.4645833333333347E-2</v>
      </c>
      <c r="L40" s="69">
        <v>9.8750000000000018E-2</v>
      </c>
      <c r="M40" s="41">
        <f t="shared" si="8"/>
        <v>6.93825E-2</v>
      </c>
    </row>
    <row r="41" spans="1:13">
      <c r="A41" s="40" t="s">
        <v>271</v>
      </c>
      <c r="B41" t="s">
        <v>258</v>
      </c>
      <c r="C41" s="40" t="s">
        <v>233</v>
      </c>
      <c r="D41" s="37">
        <v>0</v>
      </c>
      <c r="E41" s="40">
        <v>40</v>
      </c>
      <c r="F41">
        <f t="shared" si="4"/>
        <v>0</v>
      </c>
      <c r="G41" s="11">
        <f t="shared" si="5"/>
        <v>0</v>
      </c>
      <c r="H41" s="11">
        <f t="shared" si="6"/>
        <v>0</v>
      </c>
      <c r="I41" s="11">
        <f t="shared" si="7"/>
        <v>0</v>
      </c>
      <c r="J41" s="69">
        <v>3.4104166666666672E-2</v>
      </c>
      <c r="K41" s="69">
        <v>6.4645833333333347E-2</v>
      </c>
      <c r="L41" s="69">
        <v>9.8750000000000018E-2</v>
      </c>
      <c r="M41" s="41">
        <f t="shared" si="8"/>
        <v>6.93825E-2</v>
      </c>
    </row>
    <row r="42" spans="1:13">
      <c r="A42" s="40" t="s">
        <v>5</v>
      </c>
      <c r="B42" t="s">
        <v>6</v>
      </c>
      <c r="C42" t="s">
        <v>235</v>
      </c>
      <c r="D42" s="37">
        <v>0</v>
      </c>
      <c r="E42">
        <v>125</v>
      </c>
      <c r="F42">
        <f t="shared" si="4"/>
        <v>0</v>
      </c>
      <c r="G42" s="11">
        <f t="shared" si="5"/>
        <v>0</v>
      </c>
      <c r="H42" s="11">
        <f t="shared" si="6"/>
        <v>0</v>
      </c>
      <c r="I42" s="11">
        <f t="shared" si="7"/>
        <v>0</v>
      </c>
      <c r="J42" s="69">
        <v>2.6400000000000007E-2</v>
      </c>
      <c r="K42" s="69">
        <v>6.7999999999999927E-3</v>
      </c>
      <c r="L42" s="69">
        <v>3.32E-2</v>
      </c>
      <c r="M42" s="41">
        <f t="shared" si="8"/>
        <v>6.93825E-2</v>
      </c>
    </row>
    <row r="43" spans="1:13">
      <c r="A43" s="40" t="s">
        <v>7</v>
      </c>
      <c r="B43" t="s">
        <v>8</v>
      </c>
      <c r="C43" t="s">
        <v>235</v>
      </c>
      <c r="D43" s="37">
        <v>0</v>
      </c>
      <c r="E43">
        <v>125</v>
      </c>
      <c r="F43">
        <f t="shared" si="4"/>
        <v>0</v>
      </c>
      <c r="G43" s="11">
        <f t="shared" si="5"/>
        <v>0</v>
      </c>
      <c r="H43" s="11">
        <f t="shared" si="6"/>
        <v>0</v>
      </c>
      <c r="I43" s="11">
        <f t="shared" si="7"/>
        <v>0</v>
      </c>
      <c r="J43" s="69">
        <v>2.9000000000000001E-2</v>
      </c>
      <c r="K43" s="69">
        <v>6.799999999999997E-3</v>
      </c>
      <c r="L43" s="69">
        <v>2.9000000000000001E-2</v>
      </c>
      <c r="M43" s="41">
        <f t="shared" si="8"/>
        <v>6.93825E-2</v>
      </c>
    </row>
    <row r="44" spans="1:13">
      <c r="A44" t="s">
        <v>3</v>
      </c>
      <c r="B44" t="s">
        <v>4</v>
      </c>
      <c r="C44" t="s">
        <v>234</v>
      </c>
      <c r="D44" s="37">
        <v>0</v>
      </c>
      <c r="E44">
        <v>60</v>
      </c>
      <c r="F44">
        <f t="shared" si="4"/>
        <v>0</v>
      </c>
      <c r="G44" s="11">
        <f t="shared" si="5"/>
        <v>0</v>
      </c>
      <c r="H44" s="11">
        <f t="shared" si="6"/>
        <v>0</v>
      </c>
      <c r="I44" s="11">
        <f t="shared" si="7"/>
        <v>0</v>
      </c>
      <c r="J44" s="69">
        <v>7.0833333333333331E-2</v>
      </c>
      <c r="K44" s="69">
        <v>1.6666666666666701E-2</v>
      </c>
      <c r="L44" s="69">
        <v>8.7499999999999994E-2</v>
      </c>
      <c r="M44" s="41">
        <f t="shared" si="8"/>
        <v>6.93825E-2</v>
      </c>
    </row>
    <row r="45" spans="1:13">
      <c r="A45" s="43" t="s">
        <v>398</v>
      </c>
      <c r="B45" t="s">
        <v>399</v>
      </c>
      <c r="C45" s="40" t="s">
        <v>233</v>
      </c>
      <c r="D45" s="37">
        <v>0</v>
      </c>
      <c r="E45">
        <v>25</v>
      </c>
      <c r="F45">
        <f t="shared" si="4"/>
        <v>0</v>
      </c>
      <c r="G45" s="11">
        <f t="shared" si="5"/>
        <v>0</v>
      </c>
      <c r="H45" s="11">
        <f t="shared" si="6"/>
        <v>0</v>
      </c>
      <c r="I45" s="11">
        <f t="shared" si="7"/>
        <v>0</v>
      </c>
      <c r="J45" s="69">
        <v>1.7899999999999998</v>
      </c>
      <c r="K45" s="69">
        <v>0.76</v>
      </c>
      <c r="L45" s="69">
        <v>2.5499999999999998</v>
      </c>
      <c r="M45" s="41">
        <f t="shared" si="8"/>
        <v>6.93825E-2</v>
      </c>
    </row>
    <row r="46" spans="1:13">
      <c r="A46" t="s">
        <v>400</v>
      </c>
      <c r="B46" t="s">
        <v>401</v>
      </c>
      <c r="C46" s="40" t="s">
        <v>233</v>
      </c>
      <c r="D46" s="37">
        <v>0</v>
      </c>
      <c r="E46">
        <v>50</v>
      </c>
      <c r="F46">
        <f t="shared" si="4"/>
        <v>0</v>
      </c>
      <c r="G46" s="11">
        <f t="shared" si="5"/>
        <v>0</v>
      </c>
      <c r="H46" s="11">
        <f t="shared" si="6"/>
        <v>0</v>
      </c>
      <c r="I46" s="11">
        <f t="shared" si="7"/>
        <v>0</v>
      </c>
      <c r="J46" s="69">
        <v>1.8800000000000001</v>
      </c>
      <c r="K46" s="69">
        <v>0.76</v>
      </c>
      <c r="L46" s="69">
        <v>2.64</v>
      </c>
      <c r="M46" s="41">
        <f t="shared" si="8"/>
        <v>6.93825E-2</v>
      </c>
    </row>
  </sheetData>
  <autoFilter ref="A9:N46"/>
  <conditionalFormatting sqref="B22:B27 B29">
    <cfRule type="duplicateValues" dxfId="3" priority="6"/>
  </conditionalFormatting>
  <conditionalFormatting sqref="B30">
    <cfRule type="duplicateValues" dxfId="2" priority="14"/>
  </conditionalFormatting>
  <conditionalFormatting sqref="B1:B5 B7:B1048576">
    <cfRule type="duplicateValues" dxfId="1" priority="1"/>
  </conditionalFormatting>
  <conditionalFormatting sqref="B41:B1048576 B1:B5 B7:B21 B36:B39">
    <cfRule type="duplicateValues" dxfId="0" priority="1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F9" sqref="F9"/>
    </sheetView>
  </sheetViews>
  <sheetFormatPr defaultRowHeight="15"/>
  <cols>
    <col min="1" max="1" width="6.42578125" bestFit="1" customWidth="1"/>
    <col min="2" max="2" width="10" bestFit="1" customWidth="1"/>
    <col min="3" max="3" width="25" bestFit="1" customWidth="1"/>
    <col min="4" max="4" width="16.42578125" bestFit="1" customWidth="1"/>
    <col min="5" max="5" width="7.140625" bestFit="1" customWidth="1"/>
    <col min="6" max="6" width="28" bestFit="1" customWidth="1"/>
    <col min="7" max="7" width="17" bestFit="1" customWidth="1"/>
    <col min="8" max="8" width="19.140625" bestFit="1" customWidth="1"/>
  </cols>
  <sheetData>
    <row r="1" spans="1:8" ht="15.75">
      <c r="A1" s="63" t="s">
        <v>404</v>
      </c>
      <c r="B1" s="55" t="s">
        <v>405</v>
      </c>
      <c r="C1" s="55" t="s">
        <v>406</v>
      </c>
      <c r="D1" s="56" t="s">
        <v>415</v>
      </c>
      <c r="E1" s="56" t="s">
        <v>407</v>
      </c>
      <c r="F1" s="57" t="s">
        <v>408</v>
      </c>
      <c r="G1" s="57" t="s">
        <v>409</v>
      </c>
      <c r="H1" s="57" t="s">
        <v>414</v>
      </c>
    </row>
    <row r="2" spans="1:8" ht="15" customHeight="1">
      <c r="A2" s="58">
        <v>1</v>
      </c>
      <c r="B2" s="64" t="s">
        <v>227</v>
      </c>
      <c r="C2" s="64" t="s">
        <v>222</v>
      </c>
      <c r="D2" s="65">
        <v>72</v>
      </c>
      <c r="E2" s="66" t="s">
        <v>410</v>
      </c>
      <c r="F2" s="59">
        <v>0.54</v>
      </c>
      <c r="G2" s="59">
        <v>38.880000000000003</v>
      </c>
      <c r="H2" s="60" t="s">
        <v>412</v>
      </c>
    </row>
    <row r="3" spans="1:8" ht="15.75">
      <c r="A3" s="58">
        <v>2</v>
      </c>
      <c r="B3" s="64" t="s">
        <v>7</v>
      </c>
      <c r="C3" s="64" t="s">
        <v>8</v>
      </c>
      <c r="D3" s="65">
        <v>125</v>
      </c>
      <c r="E3" s="66" t="s">
        <v>410</v>
      </c>
      <c r="F3" s="59">
        <v>0.2</v>
      </c>
      <c r="G3" s="59">
        <v>25</v>
      </c>
      <c r="H3" s="60" t="s">
        <v>412</v>
      </c>
    </row>
    <row r="4" spans="1:8" ht="15.75">
      <c r="A4" s="58">
        <v>3</v>
      </c>
      <c r="B4" s="64" t="s">
        <v>5</v>
      </c>
      <c r="C4" s="64" t="s">
        <v>6</v>
      </c>
      <c r="D4" s="65">
        <v>125</v>
      </c>
      <c r="E4" s="66" t="s">
        <v>410</v>
      </c>
      <c r="F4" s="59">
        <v>0.19</v>
      </c>
      <c r="G4" s="59">
        <v>23.75</v>
      </c>
      <c r="H4" s="60" t="s">
        <v>412</v>
      </c>
    </row>
    <row r="5" spans="1:8" ht="15.75">
      <c r="A5" s="58">
        <v>4</v>
      </c>
      <c r="B5" s="64" t="s">
        <v>3</v>
      </c>
      <c r="C5" s="64" t="s">
        <v>4</v>
      </c>
      <c r="D5" s="65">
        <v>60</v>
      </c>
      <c r="E5" s="66" t="s">
        <v>410</v>
      </c>
      <c r="F5" s="59">
        <v>0.46</v>
      </c>
      <c r="G5" s="59">
        <v>27.6</v>
      </c>
      <c r="H5" s="60" t="s">
        <v>412</v>
      </c>
    </row>
    <row r="6" spans="1:8" ht="15.75">
      <c r="A6" s="58">
        <v>5</v>
      </c>
      <c r="B6" s="64" t="s">
        <v>232</v>
      </c>
      <c r="C6" s="64" t="s">
        <v>226</v>
      </c>
      <c r="D6" s="65">
        <v>36</v>
      </c>
      <c r="E6" s="66" t="s">
        <v>410</v>
      </c>
      <c r="F6" s="59">
        <v>0.39</v>
      </c>
      <c r="G6" s="59">
        <v>14.040000000000001</v>
      </c>
      <c r="H6" s="60" t="s">
        <v>412</v>
      </c>
    </row>
    <row r="7" spans="1:8" ht="15.75">
      <c r="A7" s="58">
        <v>6</v>
      </c>
      <c r="B7" s="64" t="s">
        <v>230</v>
      </c>
      <c r="C7" s="64" t="s">
        <v>225</v>
      </c>
      <c r="D7" s="65">
        <v>120</v>
      </c>
      <c r="E7" s="66" t="s">
        <v>410</v>
      </c>
      <c r="F7" s="59">
        <v>0.2</v>
      </c>
      <c r="G7" s="59">
        <v>24</v>
      </c>
      <c r="H7" s="60" t="s">
        <v>412</v>
      </c>
    </row>
    <row r="8" spans="1:8" ht="15.75">
      <c r="A8" s="58">
        <v>7</v>
      </c>
      <c r="B8" s="64" t="s">
        <v>231</v>
      </c>
      <c r="C8" s="64" t="s">
        <v>224</v>
      </c>
      <c r="D8" s="65">
        <v>70</v>
      </c>
      <c r="E8" s="66" t="s">
        <v>410</v>
      </c>
      <c r="F8" s="59">
        <v>0.25</v>
      </c>
      <c r="G8" s="59">
        <v>17.5</v>
      </c>
      <c r="H8" s="60" t="s">
        <v>412</v>
      </c>
    </row>
    <row r="9" spans="1:8" ht="15.75">
      <c r="A9" s="58">
        <v>8</v>
      </c>
      <c r="B9" s="64" t="s">
        <v>229</v>
      </c>
      <c r="C9" s="64" t="s">
        <v>223</v>
      </c>
      <c r="D9" s="65">
        <v>70</v>
      </c>
      <c r="E9" s="66" t="s">
        <v>410</v>
      </c>
      <c r="F9" s="59">
        <v>0.27</v>
      </c>
      <c r="G9" s="59">
        <v>18.900000000000002</v>
      </c>
      <c r="H9" s="60" t="s">
        <v>412</v>
      </c>
    </row>
    <row r="10" spans="1:8" ht="15.75">
      <c r="A10" s="58">
        <v>9</v>
      </c>
      <c r="B10" s="64" t="s">
        <v>289</v>
      </c>
      <c r="C10" s="64" t="s">
        <v>238</v>
      </c>
      <c r="D10" s="65">
        <v>300</v>
      </c>
      <c r="E10" s="66" t="s">
        <v>410</v>
      </c>
      <c r="F10" s="59">
        <v>0.06</v>
      </c>
      <c r="G10" s="59">
        <v>18</v>
      </c>
      <c r="H10" s="60" t="s">
        <v>412</v>
      </c>
    </row>
    <row r="11" spans="1:8" ht="15.75">
      <c r="A11" s="58">
        <v>10</v>
      </c>
      <c r="B11" s="64" t="s">
        <v>254</v>
      </c>
      <c r="C11" s="64" t="s">
        <v>263</v>
      </c>
      <c r="D11" s="65">
        <v>120</v>
      </c>
      <c r="E11" s="66" t="s">
        <v>410</v>
      </c>
      <c r="F11" s="59">
        <v>0.33</v>
      </c>
      <c r="G11" s="59">
        <v>39.6</v>
      </c>
      <c r="H11" s="60" t="s">
        <v>412</v>
      </c>
    </row>
    <row r="12" spans="1:8" ht="15.75">
      <c r="A12" s="58">
        <v>11</v>
      </c>
      <c r="B12" s="64" t="s">
        <v>270</v>
      </c>
      <c r="C12" s="64" t="s">
        <v>259</v>
      </c>
      <c r="D12" s="65">
        <v>40</v>
      </c>
      <c r="E12" s="66" t="s">
        <v>410</v>
      </c>
      <c r="F12" s="59">
        <v>0.82</v>
      </c>
      <c r="G12" s="59">
        <v>32.799999999999997</v>
      </c>
      <c r="H12" s="60" t="s">
        <v>412</v>
      </c>
    </row>
    <row r="13" spans="1:8" ht="15.75">
      <c r="A13" s="58">
        <v>12</v>
      </c>
      <c r="B13" s="64" t="s">
        <v>271</v>
      </c>
      <c r="C13" s="64" t="s">
        <v>258</v>
      </c>
      <c r="D13" s="65">
        <v>40</v>
      </c>
      <c r="E13" s="66" t="s">
        <v>410</v>
      </c>
      <c r="F13" s="59">
        <v>0.83</v>
      </c>
      <c r="G13" s="59">
        <v>33.199999999999996</v>
      </c>
      <c r="H13" s="60" t="s">
        <v>412</v>
      </c>
    </row>
    <row r="14" spans="1:8" ht="15.75">
      <c r="A14" s="58">
        <v>13</v>
      </c>
      <c r="B14" s="64" t="s">
        <v>1</v>
      </c>
      <c r="C14" s="64" t="s">
        <v>2</v>
      </c>
      <c r="D14" s="65">
        <v>480</v>
      </c>
      <c r="E14" s="66" t="s">
        <v>410</v>
      </c>
      <c r="F14" s="59">
        <v>0.27</v>
      </c>
      <c r="G14" s="59">
        <v>129.60000000000002</v>
      </c>
      <c r="H14" s="60" t="s">
        <v>412</v>
      </c>
    </row>
    <row r="15" spans="1:8" ht="15.75">
      <c r="A15" s="58">
        <v>14</v>
      </c>
      <c r="B15" s="64" t="s">
        <v>242</v>
      </c>
      <c r="C15" s="64" t="s">
        <v>239</v>
      </c>
      <c r="D15" s="65">
        <v>49</v>
      </c>
      <c r="E15" s="66" t="s">
        <v>410</v>
      </c>
      <c r="F15" s="59">
        <v>0.62</v>
      </c>
      <c r="G15" s="59">
        <v>30.38</v>
      </c>
      <c r="H15" s="60" t="s">
        <v>412</v>
      </c>
    </row>
    <row r="16" spans="1:8" ht="15.75">
      <c r="A16" s="58">
        <v>15</v>
      </c>
      <c r="B16" s="64" t="s">
        <v>228</v>
      </c>
      <c r="C16" s="64" t="s">
        <v>221</v>
      </c>
      <c r="D16" s="65">
        <v>90</v>
      </c>
      <c r="E16" s="66" t="s">
        <v>410</v>
      </c>
      <c r="F16" s="59">
        <v>0.6</v>
      </c>
      <c r="G16" s="59">
        <v>54</v>
      </c>
      <c r="H16" s="60" t="s">
        <v>412</v>
      </c>
    </row>
    <row r="17" spans="1:8" ht="15.75">
      <c r="A17" s="58">
        <v>16</v>
      </c>
      <c r="B17" s="64" t="s">
        <v>256</v>
      </c>
      <c r="C17" s="64" t="s">
        <v>264</v>
      </c>
      <c r="D17" s="65">
        <v>300</v>
      </c>
      <c r="E17" s="66" t="s">
        <v>410</v>
      </c>
      <c r="F17" s="59">
        <v>0.09</v>
      </c>
      <c r="G17" s="59">
        <v>27</v>
      </c>
      <c r="H17" s="60" t="s">
        <v>412</v>
      </c>
    </row>
    <row r="18" spans="1:8" ht="15.75">
      <c r="A18" s="58">
        <v>17</v>
      </c>
      <c r="B18" s="64" t="s">
        <v>255</v>
      </c>
      <c r="C18" s="64" t="s">
        <v>269</v>
      </c>
      <c r="D18" s="65">
        <v>36</v>
      </c>
      <c r="E18" s="66" t="s">
        <v>410</v>
      </c>
      <c r="F18" s="59">
        <v>1.07</v>
      </c>
      <c r="G18" s="59">
        <v>38.520000000000003</v>
      </c>
      <c r="H18" s="60" t="s">
        <v>412</v>
      </c>
    </row>
    <row r="19" spans="1:8" ht="15.75">
      <c r="A19" s="58">
        <v>18</v>
      </c>
      <c r="B19" s="64" t="s">
        <v>257</v>
      </c>
      <c r="C19" s="64" t="s">
        <v>268</v>
      </c>
      <c r="D19" s="65">
        <v>120</v>
      </c>
      <c r="E19" s="66" t="s">
        <v>410</v>
      </c>
      <c r="F19" s="59">
        <v>0.31</v>
      </c>
      <c r="G19" s="59">
        <v>37.200000000000003</v>
      </c>
      <c r="H19" s="60" t="s">
        <v>412</v>
      </c>
    </row>
    <row r="20" spans="1:8" s="54" customFormat="1" ht="15.75">
      <c r="A20" s="58">
        <v>19</v>
      </c>
      <c r="B20" s="64" t="s">
        <v>229</v>
      </c>
      <c r="C20" s="64" t="s">
        <v>223</v>
      </c>
      <c r="D20" s="65">
        <v>70</v>
      </c>
      <c r="E20" s="66" t="s">
        <v>410</v>
      </c>
      <c r="F20" s="59">
        <v>0.27</v>
      </c>
      <c r="G20" s="59">
        <v>18.900000000000002</v>
      </c>
      <c r="H20" s="60" t="s">
        <v>411</v>
      </c>
    </row>
    <row r="21" spans="1:8" s="54" customFormat="1" ht="15.75">
      <c r="A21" s="58">
        <v>20</v>
      </c>
      <c r="B21" s="64" t="s">
        <v>231</v>
      </c>
      <c r="C21" s="64" t="s">
        <v>224</v>
      </c>
      <c r="D21" s="65">
        <v>70</v>
      </c>
      <c r="E21" s="66" t="s">
        <v>410</v>
      </c>
      <c r="F21" s="59">
        <v>0.25</v>
      </c>
      <c r="G21" s="59">
        <v>17.5</v>
      </c>
      <c r="H21" s="60" t="s">
        <v>411</v>
      </c>
    </row>
    <row r="22" spans="1:8" s="54" customFormat="1" ht="15.75">
      <c r="A22" s="58">
        <v>21</v>
      </c>
      <c r="B22" s="64" t="s">
        <v>230</v>
      </c>
      <c r="C22" s="64" t="s">
        <v>225</v>
      </c>
      <c r="D22" s="65">
        <v>120</v>
      </c>
      <c r="E22" s="66" t="s">
        <v>410</v>
      </c>
      <c r="F22" s="59">
        <v>0.2</v>
      </c>
      <c r="G22" s="59">
        <v>24</v>
      </c>
      <c r="H22" s="60" t="s">
        <v>411</v>
      </c>
    </row>
    <row r="23" spans="1:8" s="54" customFormat="1" ht="15.75">
      <c r="A23" s="58">
        <v>22</v>
      </c>
      <c r="B23" s="64" t="s">
        <v>232</v>
      </c>
      <c r="C23" s="64" t="s">
        <v>226</v>
      </c>
      <c r="D23" s="65">
        <v>36</v>
      </c>
      <c r="E23" s="66" t="s">
        <v>410</v>
      </c>
      <c r="F23" s="59">
        <v>0.39</v>
      </c>
      <c r="G23" s="59">
        <v>14.040000000000001</v>
      </c>
      <c r="H23" s="60" t="s">
        <v>411</v>
      </c>
    </row>
    <row r="24" spans="1:8" ht="15.75">
      <c r="A24" s="58">
        <v>23</v>
      </c>
      <c r="B24" s="64" t="s">
        <v>255</v>
      </c>
      <c r="C24" s="64" t="s">
        <v>269</v>
      </c>
      <c r="D24" s="65">
        <v>36</v>
      </c>
      <c r="E24" s="66" t="s">
        <v>410</v>
      </c>
      <c r="F24" s="61">
        <v>1.07</v>
      </c>
      <c r="G24" s="61">
        <v>38.520000000000003</v>
      </c>
      <c r="H24" s="67" t="s">
        <v>413</v>
      </c>
    </row>
    <row r="25" spans="1:8" ht="15.75">
      <c r="A25" s="58">
        <v>24</v>
      </c>
      <c r="B25" s="64" t="s">
        <v>257</v>
      </c>
      <c r="C25" s="68" t="s">
        <v>268</v>
      </c>
      <c r="D25" s="65">
        <v>120</v>
      </c>
      <c r="E25" s="66" t="s">
        <v>410</v>
      </c>
      <c r="F25" s="61">
        <v>0.31</v>
      </c>
      <c r="G25" s="61">
        <v>37.200000000000003</v>
      </c>
      <c r="H25" s="67" t="s">
        <v>413</v>
      </c>
    </row>
    <row r="26" spans="1:8" ht="15.75">
      <c r="A26" s="58">
        <v>25</v>
      </c>
      <c r="B26" s="68" t="s">
        <v>254</v>
      </c>
      <c r="C26" s="64" t="s">
        <v>263</v>
      </c>
      <c r="D26" s="65">
        <v>120</v>
      </c>
      <c r="E26" s="66" t="s">
        <v>410</v>
      </c>
      <c r="F26" s="61">
        <v>0.33</v>
      </c>
      <c r="G26" s="61">
        <v>39.6</v>
      </c>
      <c r="H26" s="67" t="s">
        <v>413</v>
      </c>
    </row>
    <row r="27" spans="1:8" ht="15.75">
      <c r="A27" s="58">
        <v>26</v>
      </c>
      <c r="B27" s="64" t="s">
        <v>227</v>
      </c>
      <c r="C27" s="64" t="s">
        <v>222</v>
      </c>
      <c r="D27" s="65">
        <v>72</v>
      </c>
      <c r="E27" s="66" t="s">
        <v>410</v>
      </c>
      <c r="F27" s="61">
        <v>0.56999999999999995</v>
      </c>
      <c r="G27" s="61">
        <v>41.04</v>
      </c>
      <c r="H27" s="67" t="s">
        <v>413</v>
      </c>
    </row>
    <row r="28" spans="1:8" ht="15.75">
      <c r="A28" s="58">
        <v>27</v>
      </c>
      <c r="B28" s="64" t="s">
        <v>232</v>
      </c>
      <c r="C28" s="64" t="s">
        <v>226</v>
      </c>
      <c r="D28" s="65">
        <v>36</v>
      </c>
      <c r="E28" s="66" t="s">
        <v>410</v>
      </c>
      <c r="F28" s="61">
        <v>0.44</v>
      </c>
      <c r="G28" s="61">
        <v>15.84</v>
      </c>
      <c r="H28" s="67" t="s">
        <v>413</v>
      </c>
    </row>
    <row r="29" spans="1:8" ht="15.75">
      <c r="A29" s="58">
        <v>28</v>
      </c>
      <c r="B29" s="64" t="s">
        <v>229</v>
      </c>
      <c r="C29" s="64" t="s">
        <v>223</v>
      </c>
      <c r="D29" s="65">
        <v>70</v>
      </c>
      <c r="E29" s="66" t="s">
        <v>410</v>
      </c>
      <c r="F29" s="61">
        <v>0.66</v>
      </c>
      <c r="G29" s="61">
        <v>46.2</v>
      </c>
      <c r="H29" s="67" t="s">
        <v>413</v>
      </c>
    </row>
    <row r="30" spans="1:8" ht="15.75">
      <c r="A30" s="58">
        <v>29</v>
      </c>
      <c r="B30" s="64" t="s">
        <v>231</v>
      </c>
      <c r="C30" s="64" t="s">
        <v>224</v>
      </c>
      <c r="D30" s="65">
        <v>70</v>
      </c>
      <c r="E30" s="66" t="s">
        <v>410</v>
      </c>
      <c r="F30" s="61">
        <v>0.32</v>
      </c>
      <c r="G30" s="61">
        <v>22.400000000000002</v>
      </c>
      <c r="H30" s="67" t="s">
        <v>413</v>
      </c>
    </row>
    <row r="31" spans="1:8" ht="15.75">
      <c r="A31" s="58">
        <v>30</v>
      </c>
      <c r="B31" s="64" t="s">
        <v>230</v>
      </c>
      <c r="C31" s="64" t="s">
        <v>225</v>
      </c>
      <c r="D31" s="65">
        <v>120</v>
      </c>
      <c r="E31" s="66" t="s">
        <v>410</v>
      </c>
      <c r="F31" s="61">
        <v>0.28000000000000003</v>
      </c>
      <c r="G31" s="61">
        <v>33.6</v>
      </c>
      <c r="H31" s="67" t="s">
        <v>413</v>
      </c>
    </row>
    <row r="32" spans="1:8">
      <c r="A32" s="62"/>
      <c r="B32" s="62"/>
      <c r="C32" s="62"/>
      <c r="D32" s="62"/>
      <c r="E32" s="62"/>
      <c r="F32" s="62"/>
      <c r="G32" s="62"/>
      <c r="H32" s="6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43"/>
  <sheetViews>
    <sheetView topLeftCell="A25" workbookViewId="0">
      <selection activeCell="D9" sqref="D9"/>
    </sheetView>
  </sheetViews>
  <sheetFormatPr defaultRowHeight="15"/>
  <cols>
    <col min="1" max="1" width="10.42578125" style="7" bestFit="1" customWidth="1"/>
    <col min="2" max="2" width="22" customWidth="1"/>
    <col min="3" max="3" width="12.28515625" bestFit="1" customWidth="1"/>
    <col min="4" max="4" width="15.7109375" style="7" customWidth="1"/>
    <col min="5" max="5" width="14.85546875" customWidth="1"/>
    <col min="6" max="6" width="26.85546875" style="7" customWidth="1"/>
    <col min="7" max="7" width="10.5703125" style="7" customWidth="1"/>
  </cols>
  <sheetData>
    <row r="1" spans="1:7">
      <c r="A1" s="32"/>
      <c r="B1" s="14"/>
      <c r="C1" s="14"/>
      <c r="D1" s="17"/>
      <c r="E1" s="17"/>
      <c r="F1" s="31"/>
      <c r="G1" s="31"/>
    </row>
    <row r="2" spans="1:7" ht="23.25" customHeight="1">
      <c r="A2" s="32" t="s">
        <v>273</v>
      </c>
      <c r="B2" s="14" t="s">
        <v>274</v>
      </c>
      <c r="C2" s="14" t="s">
        <v>299</v>
      </c>
      <c r="D2" s="32" t="s">
        <v>390</v>
      </c>
      <c r="E2" s="16" t="s">
        <v>324</v>
      </c>
      <c r="F2" s="31" t="s">
        <v>388</v>
      </c>
      <c r="G2" s="31" t="s">
        <v>389</v>
      </c>
    </row>
    <row r="3" spans="1:7" ht="23.25" customHeight="1">
      <c r="A3" s="32" t="s">
        <v>242</v>
      </c>
      <c r="B3" s="14" t="s">
        <v>239</v>
      </c>
      <c r="C3" s="14" t="s">
        <v>383</v>
      </c>
      <c r="D3" s="32">
        <v>49</v>
      </c>
      <c r="E3" s="16">
        <v>0</v>
      </c>
      <c r="F3" s="31"/>
      <c r="G3" s="31"/>
    </row>
    <row r="4" spans="1:7" ht="23.25" customHeight="1">
      <c r="A4" s="32" t="s">
        <v>243</v>
      </c>
      <c r="B4" s="14" t="s">
        <v>265</v>
      </c>
      <c r="C4" s="14" t="s">
        <v>383</v>
      </c>
      <c r="D4" s="32">
        <v>90</v>
      </c>
      <c r="E4" s="32">
        <v>0</v>
      </c>
      <c r="F4" s="31"/>
      <c r="G4" s="31"/>
    </row>
    <row r="5" spans="1:7" ht="23.25" customHeight="1">
      <c r="A5" s="32" t="s">
        <v>244</v>
      </c>
      <c r="B5" s="14" t="s">
        <v>266</v>
      </c>
      <c r="C5" s="14" t="s">
        <v>383</v>
      </c>
      <c r="D5" s="32">
        <v>300</v>
      </c>
      <c r="E5" s="32">
        <v>0</v>
      </c>
      <c r="F5" s="31"/>
      <c r="G5" s="31"/>
    </row>
    <row r="6" spans="1:7" ht="23.25" customHeight="1">
      <c r="A6" s="32" t="s">
        <v>245</v>
      </c>
      <c r="B6" s="14" t="s">
        <v>267</v>
      </c>
      <c r="C6" s="14" t="s">
        <v>383</v>
      </c>
      <c r="D6" s="32">
        <v>80</v>
      </c>
      <c r="E6" s="32">
        <v>0</v>
      </c>
      <c r="F6" s="31"/>
      <c r="G6" s="31"/>
    </row>
    <row r="7" spans="1:7" ht="23.25" customHeight="1">
      <c r="A7" s="32" t="s">
        <v>3</v>
      </c>
      <c r="B7" s="14" t="s">
        <v>4</v>
      </c>
      <c r="C7" s="14" t="s">
        <v>383</v>
      </c>
      <c r="D7" s="32">
        <v>60</v>
      </c>
      <c r="E7" s="32">
        <v>16</v>
      </c>
      <c r="F7" s="31"/>
      <c r="G7" s="31"/>
    </row>
    <row r="8" spans="1:7" ht="23.25" customHeight="1">
      <c r="A8" s="32" t="s">
        <v>246</v>
      </c>
      <c r="B8" s="14" t="s">
        <v>262</v>
      </c>
      <c r="C8" s="14" t="s">
        <v>384</v>
      </c>
      <c r="D8" s="32">
        <v>1000</v>
      </c>
      <c r="E8" s="32">
        <v>0</v>
      </c>
      <c r="F8" s="31"/>
      <c r="G8" s="31"/>
    </row>
    <row r="9" spans="1:7" ht="23.25" customHeight="1">
      <c r="A9" s="32" t="s">
        <v>229</v>
      </c>
      <c r="B9" s="14" t="s">
        <v>223</v>
      </c>
      <c r="C9" s="14" t="s">
        <v>383</v>
      </c>
      <c r="D9" s="32">
        <v>70</v>
      </c>
      <c r="E9" s="32">
        <v>0</v>
      </c>
      <c r="F9" s="31"/>
      <c r="G9" s="31"/>
    </row>
    <row r="10" spans="1:7" ht="23.25" customHeight="1">
      <c r="A10" s="32" t="s">
        <v>231</v>
      </c>
      <c r="B10" s="14" t="s">
        <v>224</v>
      </c>
      <c r="C10" s="14" t="s">
        <v>383</v>
      </c>
      <c r="D10" s="32">
        <v>70</v>
      </c>
      <c r="E10" s="32">
        <v>3</v>
      </c>
      <c r="F10" s="31"/>
      <c r="G10" s="31"/>
    </row>
    <row r="11" spans="1:7" ht="23.25" customHeight="1">
      <c r="A11" s="32" t="s">
        <v>230</v>
      </c>
      <c r="B11" s="14" t="s">
        <v>225</v>
      </c>
      <c r="C11" s="14" t="s">
        <v>383</v>
      </c>
      <c r="D11" s="32">
        <v>120</v>
      </c>
      <c r="E11" s="32">
        <v>16</v>
      </c>
      <c r="F11" s="31"/>
      <c r="G11" s="31"/>
    </row>
    <row r="12" spans="1:7" ht="23.25" customHeight="1">
      <c r="A12" s="32" t="s">
        <v>232</v>
      </c>
      <c r="B12" s="14" t="s">
        <v>226</v>
      </c>
      <c r="C12" s="14" t="s">
        <v>383</v>
      </c>
      <c r="D12" s="32">
        <v>36</v>
      </c>
      <c r="E12" s="32">
        <v>41</v>
      </c>
      <c r="F12" s="31"/>
      <c r="G12" s="31"/>
    </row>
    <row r="13" spans="1:7" ht="23.25" customHeight="1">
      <c r="A13" s="32" t="s">
        <v>227</v>
      </c>
      <c r="B13" s="14" t="s">
        <v>222</v>
      </c>
      <c r="C13" s="14" t="s">
        <v>385</v>
      </c>
      <c r="D13" s="32">
        <v>72</v>
      </c>
      <c r="E13" s="32">
        <v>36</v>
      </c>
      <c r="F13" s="31"/>
      <c r="G13" s="31"/>
    </row>
    <row r="14" spans="1:7" ht="23.25" customHeight="1">
      <c r="A14" s="32" t="s">
        <v>228</v>
      </c>
      <c r="B14" s="14" t="s">
        <v>221</v>
      </c>
      <c r="C14" s="14" t="s">
        <v>383</v>
      </c>
      <c r="D14" s="32">
        <v>90</v>
      </c>
      <c r="E14" s="32">
        <v>2</v>
      </c>
      <c r="F14" s="31"/>
      <c r="G14" s="31"/>
    </row>
    <row r="15" spans="1:7" ht="23.25" customHeight="1">
      <c r="A15" s="32" t="s">
        <v>254</v>
      </c>
      <c r="B15" s="14" t="s">
        <v>263</v>
      </c>
      <c r="C15" s="14" t="s">
        <v>386</v>
      </c>
      <c r="D15" s="32">
        <v>120</v>
      </c>
      <c r="E15" s="32">
        <v>10</v>
      </c>
      <c r="F15" s="31"/>
      <c r="G15" s="31"/>
    </row>
    <row r="16" spans="1:7" ht="23.25" customHeight="1">
      <c r="A16" s="32" t="s">
        <v>257</v>
      </c>
      <c r="B16" s="14" t="s">
        <v>268</v>
      </c>
      <c r="C16" s="14" t="s">
        <v>383</v>
      </c>
      <c r="D16" s="32">
        <v>120</v>
      </c>
      <c r="E16" s="32">
        <v>17</v>
      </c>
      <c r="F16" s="31"/>
      <c r="G16" s="31"/>
    </row>
    <row r="17" spans="1:7" ht="23.25" customHeight="1">
      <c r="A17" s="32" t="s">
        <v>255</v>
      </c>
      <c r="B17" s="14" t="s">
        <v>269</v>
      </c>
      <c r="C17" s="14" t="s">
        <v>383</v>
      </c>
      <c r="D17" s="32">
        <v>36</v>
      </c>
      <c r="E17" s="32">
        <v>44</v>
      </c>
      <c r="F17" s="31"/>
      <c r="G17" s="31"/>
    </row>
    <row r="18" spans="1:7" ht="23.25" customHeight="1">
      <c r="A18" s="32" t="s">
        <v>256</v>
      </c>
      <c r="B18" s="14" t="s">
        <v>264</v>
      </c>
      <c r="C18" s="14" t="s">
        <v>383</v>
      </c>
      <c r="D18" s="32">
        <v>300</v>
      </c>
      <c r="E18" s="32">
        <v>0</v>
      </c>
      <c r="F18" s="31"/>
      <c r="G18" s="31"/>
    </row>
    <row r="19" spans="1:7" ht="23.25" customHeight="1">
      <c r="A19" s="32" t="s">
        <v>7</v>
      </c>
      <c r="B19" s="14" t="s">
        <v>8</v>
      </c>
      <c r="C19" s="14" t="s">
        <v>385</v>
      </c>
      <c r="D19" s="32">
        <v>125</v>
      </c>
      <c r="E19" s="32">
        <v>2</v>
      </c>
      <c r="F19" s="31"/>
      <c r="G19" s="31"/>
    </row>
    <row r="20" spans="1:7" ht="23.25" customHeight="1">
      <c r="A20" s="32" t="s">
        <v>5</v>
      </c>
      <c r="B20" s="14" t="s">
        <v>6</v>
      </c>
      <c r="C20" s="14" t="s">
        <v>385</v>
      </c>
      <c r="D20" s="32">
        <v>125</v>
      </c>
      <c r="E20" s="32">
        <v>3</v>
      </c>
      <c r="F20" s="31"/>
      <c r="G20" s="31"/>
    </row>
    <row r="21" spans="1:7" ht="23.25" customHeight="1">
      <c r="A21" s="32" t="s">
        <v>241</v>
      </c>
      <c r="B21" s="14" t="s">
        <v>272</v>
      </c>
      <c r="C21" s="14" t="s">
        <v>387</v>
      </c>
      <c r="D21" s="32">
        <v>33</v>
      </c>
      <c r="E21" s="32">
        <v>0</v>
      </c>
      <c r="F21" s="31"/>
      <c r="G21" s="31"/>
    </row>
    <row r="22" spans="1:7" ht="23.25" customHeight="1">
      <c r="A22" s="32" t="s">
        <v>241</v>
      </c>
      <c r="B22" s="14" t="s">
        <v>259</v>
      </c>
      <c r="C22" s="14" t="s">
        <v>383</v>
      </c>
      <c r="D22" s="32">
        <v>40</v>
      </c>
      <c r="E22" s="32">
        <v>0</v>
      </c>
      <c r="F22" s="31"/>
      <c r="G22" s="31"/>
    </row>
    <row r="23" spans="1:7" ht="23.25" customHeight="1">
      <c r="A23" s="32" t="s">
        <v>271</v>
      </c>
      <c r="B23" s="14" t="s">
        <v>258</v>
      </c>
      <c r="C23" s="14" t="s">
        <v>383</v>
      </c>
      <c r="D23" s="32">
        <v>40</v>
      </c>
      <c r="E23" s="32">
        <v>0</v>
      </c>
      <c r="F23" s="31"/>
      <c r="G23" s="31"/>
    </row>
    <row r="24" spans="1:7" ht="23.25" customHeight="1">
      <c r="A24" s="32" t="s">
        <v>289</v>
      </c>
      <c r="B24" s="14" t="s">
        <v>238</v>
      </c>
      <c r="C24" s="14" t="s">
        <v>385</v>
      </c>
      <c r="D24" s="32">
        <v>300</v>
      </c>
      <c r="E24" s="32">
        <v>0</v>
      </c>
      <c r="F24" s="31"/>
      <c r="G24" s="31"/>
    </row>
    <row r="25" spans="1:7" ht="23.25" customHeight="1">
      <c r="A25" s="32" t="s">
        <v>290</v>
      </c>
      <c r="B25" s="14" t="s">
        <v>237</v>
      </c>
      <c r="C25" s="14" t="s">
        <v>385</v>
      </c>
      <c r="D25" s="32">
        <v>300</v>
      </c>
      <c r="E25" s="32">
        <v>0</v>
      </c>
      <c r="F25" s="31"/>
      <c r="G25" s="31"/>
    </row>
    <row r="26" spans="1:7" ht="23.25" customHeight="1">
      <c r="A26" s="32" t="s">
        <v>247</v>
      </c>
      <c r="B26" s="14" t="s">
        <v>281</v>
      </c>
      <c r="C26" s="14" t="s">
        <v>383</v>
      </c>
      <c r="D26" s="32">
        <v>72</v>
      </c>
      <c r="E26" s="32">
        <v>0</v>
      </c>
      <c r="F26" s="31"/>
      <c r="G26" s="31"/>
    </row>
    <row r="27" spans="1:7" ht="23.25" customHeight="1">
      <c r="A27" s="32" t="s">
        <v>248</v>
      </c>
      <c r="B27" s="14" t="s">
        <v>285</v>
      </c>
      <c r="C27" s="14" t="s">
        <v>383</v>
      </c>
      <c r="D27" s="32">
        <v>36</v>
      </c>
      <c r="E27" s="32">
        <v>0</v>
      </c>
      <c r="F27" s="31"/>
      <c r="G27" s="31"/>
    </row>
    <row r="28" spans="1:7" ht="23.25" customHeight="1">
      <c r="A28" s="32" t="s">
        <v>249</v>
      </c>
      <c r="B28" s="14" t="s">
        <v>287</v>
      </c>
      <c r="C28" s="14" t="s">
        <v>383</v>
      </c>
      <c r="D28" s="32">
        <v>120</v>
      </c>
      <c r="E28" s="32">
        <v>0</v>
      </c>
      <c r="F28" s="31"/>
      <c r="G28" s="31"/>
    </row>
    <row r="29" spans="1:7" ht="23.25" customHeight="1">
      <c r="A29" s="32" t="s">
        <v>250</v>
      </c>
      <c r="B29" s="14" t="s">
        <v>282</v>
      </c>
      <c r="C29" s="14" t="s">
        <v>383</v>
      </c>
      <c r="D29" s="32">
        <v>84</v>
      </c>
      <c r="E29" s="32">
        <v>0</v>
      </c>
      <c r="F29" s="31"/>
      <c r="G29" s="31"/>
    </row>
    <row r="30" spans="1:7" ht="23.25" customHeight="1">
      <c r="A30" s="32" t="s">
        <v>251</v>
      </c>
      <c r="B30" s="14" t="s">
        <v>284</v>
      </c>
      <c r="C30" s="14" t="s">
        <v>383</v>
      </c>
      <c r="D30" s="32">
        <v>96</v>
      </c>
      <c r="E30" s="32">
        <v>0</v>
      </c>
      <c r="F30" s="31"/>
      <c r="G30" s="31"/>
    </row>
    <row r="31" spans="1:7" ht="23.25" customHeight="1">
      <c r="A31" s="32" t="s">
        <v>252</v>
      </c>
      <c r="B31" s="14" t="s">
        <v>286</v>
      </c>
      <c r="C31" s="14" t="s">
        <v>383</v>
      </c>
      <c r="D31" s="32">
        <v>280</v>
      </c>
      <c r="E31" s="32">
        <v>0</v>
      </c>
      <c r="F31" s="31"/>
      <c r="G31" s="31"/>
    </row>
    <row r="32" spans="1:7" ht="23.25" customHeight="1">
      <c r="A32" s="32" t="s">
        <v>253</v>
      </c>
      <c r="B32" s="16" t="s">
        <v>288</v>
      </c>
      <c r="C32" s="16" t="s">
        <v>383</v>
      </c>
      <c r="D32" s="32">
        <v>14</v>
      </c>
      <c r="E32" s="32">
        <v>0</v>
      </c>
      <c r="F32" s="31"/>
      <c r="G32" s="31"/>
    </row>
    <row r="33" spans="1:7" ht="23.25" customHeight="1">
      <c r="A33" s="32"/>
      <c r="B33" s="16" t="s">
        <v>2</v>
      </c>
      <c r="C33" s="16" t="s">
        <v>387</v>
      </c>
      <c r="D33" s="32">
        <v>480</v>
      </c>
      <c r="E33" s="32">
        <v>0</v>
      </c>
      <c r="F33" s="31"/>
      <c r="G33" s="31"/>
    </row>
    <row r="34" spans="1:7" ht="23.25" customHeight="1">
      <c r="A34" s="32" t="s">
        <v>240</v>
      </c>
      <c r="B34" s="16" t="s">
        <v>283</v>
      </c>
      <c r="C34" s="16" t="s">
        <v>383</v>
      </c>
      <c r="D34" s="32">
        <v>49</v>
      </c>
      <c r="E34" s="32">
        <v>0</v>
      </c>
      <c r="F34" s="31"/>
      <c r="G34" s="31"/>
    </row>
    <row r="35" spans="1:7" ht="23.25" customHeight="1">
      <c r="A35" s="32" t="s">
        <v>321</v>
      </c>
      <c r="B35" s="18" t="s">
        <v>300</v>
      </c>
      <c r="C35" s="18" t="s">
        <v>387</v>
      </c>
      <c r="D35" s="32">
        <v>100</v>
      </c>
      <c r="E35" s="32">
        <v>0</v>
      </c>
      <c r="F35" s="31"/>
      <c r="G35" s="31"/>
    </row>
    <row r="36" spans="1:7" ht="23.25" customHeight="1">
      <c r="A36" s="32"/>
      <c r="B36" s="19" t="s">
        <v>31</v>
      </c>
      <c r="C36" s="19" t="s">
        <v>383</v>
      </c>
      <c r="D36" s="32"/>
      <c r="E36" s="32" t="e">
        <v>#DIV/0!</v>
      </c>
      <c r="F36" s="31"/>
      <c r="G36" s="31"/>
    </row>
    <row r="37" spans="1:7" ht="23.25" customHeight="1">
      <c r="A37" s="32"/>
      <c r="B37" s="19" t="s">
        <v>34</v>
      </c>
      <c r="C37" s="19" t="s">
        <v>383</v>
      </c>
      <c r="D37" s="32"/>
      <c r="E37" s="32" t="e">
        <v>#DIV/0!</v>
      </c>
      <c r="F37" s="31"/>
      <c r="G37" s="31"/>
    </row>
    <row r="38" spans="1:7" ht="23.25" customHeight="1">
      <c r="A38" s="32">
        <v>39056</v>
      </c>
      <c r="B38" s="19" t="s">
        <v>305</v>
      </c>
      <c r="C38" s="19" t="s">
        <v>387</v>
      </c>
      <c r="D38" s="32"/>
      <c r="E38" s="32" t="e">
        <v>#DIV/0!</v>
      </c>
      <c r="F38" s="31"/>
      <c r="G38" s="31"/>
    </row>
    <row r="39" spans="1:7" ht="23.25" customHeight="1">
      <c r="A39" s="32">
        <v>37656</v>
      </c>
      <c r="B39" s="19" t="s">
        <v>306</v>
      </c>
      <c r="C39" s="19" t="s">
        <v>383</v>
      </c>
      <c r="D39" s="32"/>
      <c r="E39" s="32" t="e">
        <v>#DIV/0!</v>
      </c>
      <c r="F39" s="31"/>
      <c r="G39" s="31"/>
    </row>
    <row r="40" spans="1:7" ht="23.25" customHeight="1">
      <c r="A40" s="32" t="s">
        <v>311</v>
      </c>
      <c r="B40" s="19" t="s">
        <v>309</v>
      </c>
      <c r="C40" s="19" t="s">
        <v>386</v>
      </c>
      <c r="D40" s="32">
        <v>80</v>
      </c>
      <c r="E40" s="32">
        <v>0</v>
      </c>
      <c r="F40" s="31"/>
      <c r="G40" s="31"/>
    </row>
    <row r="41" spans="1:7" ht="23.25" customHeight="1">
      <c r="A41" s="32" t="s">
        <v>314</v>
      </c>
      <c r="B41" s="19" t="s">
        <v>317</v>
      </c>
      <c r="C41" s="19" t="s">
        <v>383</v>
      </c>
      <c r="D41" s="32">
        <v>24</v>
      </c>
      <c r="E41" s="32">
        <v>0</v>
      </c>
      <c r="F41" s="31"/>
      <c r="G41" s="31"/>
    </row>
    <row r="42" spans="1:7" ht="23.25" customHeight="1">
      <c r="A42" s="32" t="s">
        <v>315</v>
      </c>
      <c r="B42" s="19" t="s">
        <v>318</v>
      </c>
      <c r="C42" s="19" t="s">
        <v>383</v>
      </c>
      <c r="D42" s="32">
        <v>32</v>
      </c>
      <c r="E42" s="32">
        <v>0</v>
      </c>
      <c r="F42" s="31"/>
      <c r="G42" s="31"/>
    </row>
    <row r="43" spans="1:7" ht="23.25" customHeight="1">
      <c r="A43" s="32" t="s">
        <v>316</v>
      </c>
      <c r="B43" s="32" t="s">
        <v>319</v>
      </c>
      <c r="C43" s="32" t="s">
        <v>383</v>
      </c>
      <c r="D43" s="32">
        <v>60</v>
      </c>
      <c r="E43" s="32">
        <v>0</v>
      </c>
      <c r="F43" s="31"/>
      <c r="G43" s="31"/>
    </row>
  </sheetData>
  <autoFilter ref="A2:F39"/>
  <printOptions horizontalCentered="1"/>
  <pageMargins left="9.8425196850393706E-2" right="0" top="0.39370078740157483" bottom="0" header="0.31496062992125984" footer="0.31496062992125984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D1:M46"/>
  <sheetViews>
    <sheetView workbookViewId="0">
      <selection activeCell="F42" sqref="F42"/>
    </sheetView>
  </sheetViews>
  <sheetFormatPr defaultRowHeight="15"/>
  <cols>
    <col min="7" max="7" width="12.85546875" bestFit="1" customWidth="1"/>
    <col min="8" max="8" width="15.7109375" bestFit="1" customWidth="1"/>
    <col min="9" max="9" width="26.42578125" bestFit="1" customWidth="1"/>
    <col min="10" max="10" width="14.42578125" customWidth="1"/>
    <col min="11" max="11" width="13.7109375" customWidth="1"/>
    <col min="12" max="12" width="21.42578125" customWidth="1"/>
    <col min="13" max="13" width="18.85546875" customWidth="1"/>
  </cols>
  <sheetData>
    <row r="1" spans="4:12">
      <c r="H1" t="s">
        <v>323</v>
      </c>
    </row>
    <row r="2" spans="4:12">
      <c r="D2" t="s">
        <v>260</v>
      </c>
      <c r="E2" t="s">
        <v>328</v>
      </c>
      <c r="H2" s="8">
        <v>600</v>
      </c>
      <c r="I2" t="s">
        <v>329</v>
      </c>
      <c r="L2" t="s">
        <v>330</v>
      </c>
    </row>
    <row r="3" spans="4:12">
      <c r="D3" t="s">
        <v>275</v>
      </c>
      <c r="E3">
        <v>600</v>
      </c>
      <c r="F3" s="8">
        <v>600</v>
      </c>
      <c r="H3">
        <v>600</v>
      </c>
      <c r="I3" s="21" t="s">
        <v>331</v>
      </c>
      <c r="L3" t="s">
        <v>332</v>
      </c>
    </row>
    <row r="4" spans="4:12">
      <c r="D4" t="s">
        <v>276</v>
      </c>
      <c r="E4">
        <v>1160</v>
      </c>
      <c r="F4">
        <v>1160</v>
      </c>
      <c r="H4">
        <v>560</v>
      </c>
      <c r="I4" s="21" t="s">
        <v>331</v>
      </c>
      <c r="L4" t="s">
        <v>333</v>
      </c>
    </row>
    <row r="5" spans="4:12">
      <c r="D5" t="s">
        <v>277</v>
      </c>
      <c r="E5">
        <v>800</v>
      </c>
      <c r="F5">
        <v>800</v>
      </c>
      <c r="H5">
        <v>320</v>
      </c>
      <c r="I5" t="s">
        <v>334</v>
      </c>
      <c r="L5" t="s">
        <v>335</v>
      </c>
    </row>
    <row r="6" spans="4:12">
      <c r="D6" t="s">
        <v>278</v>
      </c>
      <c r="E6">
        <v>800</v>
      </c>
      <c r="F6">
        <v>800</v>
      </c>
      <c r="H6">
        <v>480</v>
      </c>
      <c r="I6" t="s">
        <v>334</v>
      </c>
      <c r="L6" t="s">
        <v>336</v>
      </c>
    </row>
    <row r="7" spans="4:12">
      <c r="D7" t="s">
        <v>279</v>
      </c>
      <c r="E7">
        <v>800</v>
      </c>
      <c r="F7">
        <v>800</v>
      </c>
      <c r="H7">
        <v>320</v>
      </c>
      <c r="I7" s="21" t="s">
        <v>337</v>
      </c>
      <c r="L7" t="s">
        <v>338</v>
      </c>
    </row>
    <row r="8" spans="4:12">
      <c r="D8" t="s">
        <v>280</v>
      </c>
      <c r="E8">
        <v>800</v>
      </c>
      <c r="F8">
        <f>640+120+40</f>
        <v>800</v>
      </c>
      <c r="H8">
        <v>320</v>
      </c>
      <c r="I8" s="21" t="s">
        <v>337</v>
      </c>
      <c r="L8" t="s">
        <v>339</v>
      </c>
    </row>
    <row r="9" spans="4:12">
      <c r="D9" t="s">
        <v>301</v>
      </c>
      <c r="E9">
        <v>1200</v>
      </c>
      <c r="F9" s="22">
        <f>600+600</f>
        <v>1200</v>
      </c>
      <c r="H9">
        <v>320</v>
      </c>
      <c r="I9" t="s">
        <v>340</v>
      </c>
      <c r="L9" t="s">
        <v>341</v>
      </c>
    </row>
    <row r="10" spans="4:12">
      <c r="D10" t="s">
        <v>302</v>
      </c>
      <c r="E10">
        <v>680</v>
      </c>
      <c r="F10" s="23">
        <f>240+360+80</f>
        <v>680</v>
      </c>
      <c r="H10">
        <v>320</v>
      </c>
      <c r="I10" t="s">
        <v>340</v>
      </c>
      <c r="L10" t="s">
        <v>342</v>
      </c>
    </row>
    <row r="11" spans="4:12">
      <c r="D11" t="s">
        <v>303</v>
      </c>
      <c r="E11">
        <v>1040</v>
      </c>
      <c r="F11" s="24">
        <f>160+440+440</f>
        <v>1040</v>
      </c>
      <c r="H11">
        <v>160</v>
      </c>
      <c r="I11" t="s">
        <v>340</v>
      </c>
      <c r="L11" t="s">
        <v>343</v>
      </c>
    </row>
    <row r="12" spans="4:12">
      <c r="D12" t="s">
        <v>304</v>
      </c>
      <c r="E12">
        <v>560</v>
      </c>
      <c r="F12" s="25">
        <f>720-440+280</f>
        <v>560</v>
      </c>
      <c r="H12">
        <v>160</v>
      </c>
      <c r="I12" s="21" t="s">
        <v>337</v>
      </c>
      <c r="L12" t="s">
        <v>344</v>
      </c>
    </row>
    <row r="13" spans="4:12">
      <c r="D13" t="s">
        <v>307</v>
      </c>
      <c r="E13">
        <v>880</v>
      </c>
      <c r="F13" s="24">
        <f>920-280+240</f>
        <v>880</v>
      </c>
      <c r="H13">
        <v>640</v>
      </c>
      <c r="I13" s="22" t="s">
        <v>345</v>
      </c>
      <c r="L13" t="s">
        <v>346</v>
      </c>
    </row>
    <row r="14" spans="4:12">
      <c r="D14" t="s">
        <v>308</v>
      </c>
      <c r="E14">
        <v>1040</v>
      </c>
      <c r="F14" s="26">
        <f>80+640+320</f>
        <v>1040</v>
      </c>
      <c r="H14">
        <v>120</v>
      </c>
      <c r="I14" s="22" t="s">
        <v>345</v>
      </c>
      <c r="L14" t="s">
        <v>347</v>
      </c>
    </row>
    <row r="15" spans="4:12" ht="30">
      <c r="D15" t="s">
        <v>310</v>
      </c>
      <c r="E15">
        <v>640</v>
      </c>
      <c r="F15" s="27">
        <v>640</v>
      </c>
      <c r="H15" s="22">
        <v>640</v>
      </c>
      <c r="I15" s="28" t="s">
        <v>348</v>
      </c>
      <c r="L15" t="s">
        <v>349</v>
      </c>
    </row>
    <row r="16" spans="4:12">
      <c r="D16" t="s">
        <v>312</v>
      </c>
      <c r="E16">
        <v>960</v>
      </c>
      <c r="F16" s="22">
        <f>320+320+320</f>
        <v>960</v>
      </c>
      <c r="H16" s="22">
        <v>600</v>
      </c>
      <c r="I16" t="s">
        <v>350</v>
      </c>
      <c r="L16" t="s">
        <v>351</v>
      </c>
    </row>
    <row r="17" spans="4:12">
      <c r="D17" t="s">
        <v>313</v>
      </c>
      <c r="E17">
        <v>560</v>
      </c>
      <c r="F17" s="29">
        <f>320+240</f>
        <v>560</v>
      </c>
      <c r="H17" s="23">
        <v>240</v>
      </c>
      <c r="I17" t="s">
        <v>352</v>
      </c>
      <c r="L17" t="s">
        <v>353</v>
      </c>
    </row>
    <row r="18" spans="4:12">
      <c r="D18" t="s">
        <v>320</v>
      </c>
      <c r="E18">
        <v>560</v>
      </c>
      <c r="F18" s="30">
        <f>400+160</f>
        <v>560</v>
      </c>
      <c r="H18" s="23">
        <v>360</v>
      </c>
      <c r="I18" t="s">
        <v>352</v>
      </c>
      <c r="L18" t="s">
        <v>354</v>
      </c>
    </row>
    <row r="19" spans="4:12" ht="30">
      <c r="D19" t="s">
        <v>326</v>
      </c>
      <c r="E19">
        <v>360</v>
      </c>
      <c r="H19" s="23">
        <v>240</v>
      </c>
      <c r="I19" s="33" t="s">
        <v>355</v>
      </c>
      <c r="K19" s="24">
        <v>160</v>
      </c>
      <c r="L19" t="s">
        <v>356</v>
      </c>
    </row>
    <row r="20" spans="4:12" ht="30">
      <c r="E20">
        <f>SUM(E3:E19)</f>
        <v>13440</v>
      </c>
      <c r="F20">
        <f>SUM(F3:F19)</f>
        <v>13080</v>
      </c>
      <c r="H20" s="24">
        <v>440</v>
      </c>
      <c r="I20" s="33" t="s">
        <v>355</v>
      </c>
      <c r="L20" t="s">
        <v>357</v>
      </c>
    </row>
    <row r="21" spans="4:12" ht="30">
      <c r="F21">
        <f>+E20-F20</f>
        <v>360</v>
      </c>
      <c r="H21" s="24">
        <v>720</v>
      </c>
      <c r="I21" s="33" t="s">
        <v>358</v>
      </c>
      <c r="K21" s="25">
        <f>720-440</f>
        <v>280</v>
      </c>
      <c r="L21" t="s">
        <v>359</v>
      </c>
    </row>
    <row r="22" spans="4:12" ht="30">
      <c r="H22" s="25">
        <v>920</v>
      </c>
      <c r="I22" s="33" t="s">
        <v>360</v>
      </c>
      <c r="K22" s="24">
        <f>920-280</f>
        <v>640</v>
      </c>
      <c r="L22" t="s">
        <v>361</v>
      </c>
    </row>
    <row r="23" spans="4:12" ht="30">
      <c r="H23" s="24">
        <v>320</v>
      </c>
      <c r="I23" s="33" t="s">
        <v>362</v>
      </c>
      <c r="K23" s="26">
        <f>320-240</f>
        <v>80</v>
      </c>
      <c r="L23" t="s">
        <v>363</v>
      </c>
    </row>
    <row r="24" spans="4:12">
      <c r="H24" s="26">
        <v>640</v>
      </c>
      <c r="I24" t="s">
        <v>364</v>
      </c>
      <c r="L24" t="s">
        <v>365</v>
      </c>
    </row>
    <row r="25" spans="4:12">
      <c r="H25" s="26">
        <v>320</v>
      </c>
      <c r="I25" t="s">
        <v>364</v>
      </c>
      <c r="L25" t="s">
        <v>366</v>
      </c>
    </row>
    <row r="26" spans="4:12">
      <c r="H26" s="27">
        <v>320</v>
      </c>
      <c r="I26" t="s">
        <v>367</v>
      </c>
      <c r="L26" t="s">
        <v>368</v>
      </c>
    </row>
    <row r="27" spans="4:12" ht="30">
      <c r="H27" s="27">
        <v>640</v>
      </c>
      <c r="I27" s="33" t="s">
        <v>369</v>
      </c>
      <c r="K27" s="22">
        <v>320</v>
      </c>
      <c r="L27" t="s">
        <v>370</v>
      </c>
    </row>
    <row r="28" spans="4:12">
      <c r="H28" s="22">
        <v>640</v>
      </c>
      <c r="I28" t="s">
        <v>371</v>
      </c>
      <c r="L28" t="s">
        <v>372</v>
      </c>
    </row>
    <row r="29" spans="4:12">
      <c r="H29" s="29">
        <v>640</v>
      </c>
      <c r="I29" t="s">
        <v>373</v>
      </c>
      <c r="K29" s="30">
        <f>640-560</f>
        <v>80</v>
      </c>
      <c r="L29" t="s">
        <v>374</v>
      </c>
    </row>
    <row r="30" spans="4:12">
      <c r="H30" s="30">
        <v>480</v>
      </c>
      <c r="I30" t="s">
        <v>375</v>
      </c>
      <c r="L30" t="s">
        <v>376</v>
      </c>
    </row>
    <row r="31" spans="4:12">
      <c r="H31">
        <f>SUM(H2:H30)</f>
        <v>13080</v>
      </c>
    </row>
    <row r="35" spans="7:13">
      <c r="G35" s="12" t="s">
        <v>380</v>
      </c>
      <c r="H35" s="12" t="s">
        <v>220</v>
      </c>
      <c r="I35" s="12" t="s">
        <v>261</v>
      </c>
      <c r="J35" s="12" t="s">
        <v>322</v>
      </c>
      <c r="K35" s="12" t="s">
        <v>378</v>
      </c>
      <c r="L35" s="12" t="s">
        <v>379</v>
      </c>
      <c r="M35" s="12" t="s">
        <v>323</v>
      </c>
    </row>
    <row r="36" spans="7:13">
      <c r="G36" s="44" t="s">
        <v>371</v>
      </c>
      <c r="H36" s="44" t="s">
        <v>270</v>
      </c>
      <c r="I36" s="44" t="s">
        <v>259</v>
      </c>
      <c r="J36" s="44">
        <v>960</v>
      </c>
      <c r="K36" s="48">
        <v>44079</v>
      </c>
      <c r="L36" s="19" t="s">
        <v>370</v>
      </c>
      <c r="M36" s="19">
        <v>320</v>
      </c>
    </row>
    <row r="37" spans="7:13">
      <c r="G37" s="47"/>
      <c r="H37" s="45"/>
      <c r="I37" s="45"/>
      <c r="J37" s="45"/>
      <c r="K37" s="49"/>
      <c r="L37" s="19" t="s">
        <v>372</v>
      </c>
      <c r="M37" s="19">
        <v>640</v>
      </c>
    </row>
    <row r="38" spans="7:13">
      <c r="G38" s="47"/>
      <c r="H38" s="44" t="s">
        <v>271</v>
      </c>
      <c r="I38" s="44" t="s">
        <v>377</v>
      </c>
      <c r="J38" s="44">
        <v>960</v>
      </c>
      <c r="K38" s="48">
        <v>44079</v>
      </c>
      <c r="L38" s="19" t="s">
        <v>370</v>
      </c>
      <c r="M38" s="19">
        <v>320</v>
      </c>
    </row>
    <row r="39" spans="7:13">
      <c r="G39" s="45"/>
      <c r="H39" s="45"/>
      <c r="I39" s="45"/>
      <c r="J39" s="45"/>
      <c r="K39" s="49"/>
      <c r="L39" s="19" t="s">
        <v>372</v>
      </c>
      <c r="M39" s="19">
        <v>640</v>
      </c>
    </row>
    <row r="40" spans="7:13">
      <c r="G40" s="44" t="s">
        <v>381</v>
      </c>
      <c r="H40" s="19" t="s">
        <v>270</v>
      </c>
      <c r="I40" s="19" t="s">
        <v>259</v>
      </c>
      <c r="J40" s="19">
        <v>560</v>
      </c>
      <c r="K40" s="48">
        <v>44093</v>
      </c>
      <c r="L40" s="19" t="s">
        <v>374</v>
      </c>
      <c r="M40" s="19">
        <v>560</v>
      </c>
    </row>
    <row r="41" spans="7:13">
      <c r="G41" s="45"/>
      <c r="H41" s="19" t="s">
        <v>271</v>
      </c>
      <c r="I41" s="19" t="s">
        <v>377</v>
      </c>
      <c r="J41" s="19">
        <v>560</v>
      </c>
      <c r="K41" s="50"/>
      <c r="L41" s="19" t="s">
        <v>374</v>
      </c>
      <c r="M41" s="19">
        <v>560</v>
      </c>
    </row>
    <row r="42" spans="7:13">
      <c r="G42" s="44" t="s">
        <v>375</v>
      </c>
      <c r="H42" s="44" t="s">
        <v>270</v>
      </c>
      <c r="I42" s="44" t="s">
        <v>259</v>
      </c>
      <c r="J42" s="44">
        <v>560</v>
      </c>
      <c r="K42" s="48">
        <v>44100</v>
      </c>
      <c r="L42" s="19" t="s">
        <v>374</v>
      </c>
      <c r="M42" s="19">
        <v>80</v>
      </c>
    </row>
    <row r="43" spans="7:13">
      <c r="G43" s="47"/>
      <c r="H43" s="45"/>
      <c r="I43" s="45"/>
      <c r="J43" s="45"/>
      <c r="K43" s="49"/>
      <c r="L43" s="19" t="s">
        <v>376</v>
      </c>
      <c r="M43" s="19">
        <v>480</v>
      </c>
    </row>
    <row r="44" spans="7:13">
      <c r="G44" s="47"/>
      <c r="H44" s="44" t="s">
        <v>271</v>
      </c>
      <c r="I44" s="44" t="s">
        <v>377</v>
      </c>
      <c r="J44" s="44">
        <v>560</v>
      </c>
      <c r="K44" s="46">
        <v>44100</v>
      </c>
      <c r="L44" s="19" t="s">
        <v>374</v>
      </c>
      <c r="M44" s="19">
        <v>80</v>
      </c>
    </row>
    <row r="45" spans="7:13">
      <c r="G45" s="45"/>
      <c r="H45" s="45"/>
      <c r="I45" s="45"/>
      <c r="J45" s="45"/>
      <c r="K45" s="46"/>
      <c r="L45" s="19" t="s">
        <v>376</v>
      </c>
      <c r="M45" s="19">
        <v>480</v>
      </c>
    </row>
    <row r="46" spans="7:13">
      <c r="M46" s="7"/>
    </row>
  </sheetData>
  <mergeCells count="20">
    <mergeCell ref="H38:H39"/>
    <mergeCell ref="H42:H43"/>
    <mergeCell ref="H44:H45"/>
    <mergeCell ref="I36:I37"/>
    <mergeCell ref="I38:I39"/>
    <mergeCell ref="I42:I43"/>
    <mergeCell ref="I44:I45"/>
    <mergeCell ref="K44:K45"/>
    <mergeCell ref="G36:G39"/>
    <mergeCell ref="G42:G45"/>
    <mergeCell ref="G40:G41"/>
    <mergeCell ref="K36:K37"/>
    <mergeCell ref="K40:K41"/>
    <mergeCell ref="J36:J37"/>
    <mergeCell ref="J38:J39"/>
    <mergeCell ref="J42:J43"/>
    <mergeCell ref="J44:J45"/>
    <mergeCell ref="K38:K39"/>
    <mergeCell ref="K42:K43"/>
    <mergeCell ref="H36:H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C1:D104"/>
  <sheetViews>
    <sheetView topLeftCell="A41" workbookViewId="0">
      <selection activeCell="J55" sqref="J55"/>
    </sheetView>
  </sheetViews>
  <sheetFormatPr defaultRowHeight="15"/>
  <sheetData>
    <row r="1" spans="3:4">
      <c r="C1" t="s">
        <v>43</v>
      </c>
      <c r="D1" t="s">
        <v>42</v>
      </c>
    </row>
    <row r="2" spans="3:4">
      <c r="C2" t="s">
        <v>45</v>
      </c>
      <c r="D2" t="s">
        <v>44</v>
      </c>
    </row>
    <row r="3" spans="3:4">
      <c r="C3" t="s">
        <v>26</v>
      </c>
      <c r="D3" t="s">
        <v>11</v>
      </c>
    </row>
    <row r="4" spans="3:4">
      <c r="C4" t="s">
        <v>8</v>
      </c>
      <c r="D4" t="s">
        <v>7</v>
      </c>
    </row>
    <row r="5" spans="3:4">
      <c r="C5" t="s">
        <v>25</v>
      </c>
      <c r="D5" t="s">
        <v>10</v>
      </c>
    </row>
    <row r="6" spans="3:4">
      <c r="C6" t="s">
        <v>6</v>
      </c>
      <c r="D6" t="s">
        <v>5</v>
      </c>
    </row>
    <row r="7" spans="3:4">
      <c r="C7" t="s">
        <v>47</v>
      </c>
      <c r="D7" t="s">
        <v>46</v>
      </c>
    </row>
    <row r="8" spans="3:4">
      <c r="C8" t="s">
        <v>49</v>
      </c>
      <c r="D8" t="s">
        <v>48</v>
      </c>
    </row>
    <row r="9" spans="3:4">
      <c r="C9" t="s">
        <v>29</v>
      </c>
      <c r="D9" t="s">
        <v>12</v>
      </c>
    </row>
    <row r="10" spans="3:4">
      <c r="C10" t="s">
        <v>4</v>
      </c>
      <c r="D10" t="s">
        <v>3</v>
      </c>
    </row>
    <row r="11" spans="3:4">
      <c r="C11" t="s">
        <v>39</v>
      </c>
      <c r="D11" t="s">
        <v>50</v>
      </c>
    </row>
    <row r="12" spans="3:4">
      <c r="C12" t="s">
        <v>40</v>
      </c>
      <c r="D12" t="s">
        <v>51</v>
      </c>
    </row>
    <row r="13" spans="3:4">
      <c r="C13" t="s">
        <v>38</v>
      </c>
      <c r="D13" t="s">
        <v>52</v>
      </c>
    </row>
    <row r="14" spans="3:4">
      <c r="C14" t="s">
        <v>37</v>
      </c>
      <c r="D14" t="s">
        <v>53</v>
      </c>
    </row>
    <row r="15" spans="3:4">
      <c r="C15" t="s">
        <v>55</v>
      </c>
      <c r="D15" t="s">
        <v>54</v>
      </c>
    </row>
    <row r="16" spans="3:4">
      <c r="C16" t="s">
        <v>57</v>
      </c>
      <c r="D16" t="s">
        <v>56</v>
      </c>
    </row>
    <row r="17" spans="3:4">
      <c r="C17" t="s">
        <v>59</v>
      </c>
      <c r="D17" t="s">
        <v>58</v>
      </c>
    </row>
    <row r="18" spans="3:4">
      <c r="C18" t="s">
        <v>61</v>
      </c>
      <c r="D18" t="s">
        <v>60</v>
      </c>
    </row>
    <row r="19" spans="3:4">
      <c r="C19" t="s">
        <v>63</v>
      </c>
      <c r="D19" t="s">
        <v>62</v>
      </c>
    </row>
    <row r="20" spans="3:4">
      <c r="C20" t="s">
        <v>65</v>
      </c>
      <c r="D20" t="s">
        <v>64</v>
      </c>
    </row>
    <row r="21" spans="3:4">
      <c r="C21" t="s">
        <v>28</v>
      </c>
      <c r="D21" t="s">
        <v>66</v>
      </c>
    </row>
    <row r="22" spans="3:4">
      <c r="C22" t="s">
        <v>68</v>
      </c>
      <c r="D22" t="s">
        <v>67</v>
      </c>
    </row>
    <row r="23" spans="3:4">
      <c r="C23" t="s">
        <v>70</v>
      </c>
      <c r="D23" t="s">
        <v>69</v>
      </c>
    </row>
    <row r="24" spans="3:4">
      <c r="C24" t="s">
        <v>72</v>
      </c>
      <c r="D24" t="s">
        <v>71</v>
      </c>
    </row>
    <row r="25" spans="3:4">
      <c r="C25" t="s">
        <v>74</v>
      </c>
      <c r="D25" t="s">
        <v>73</v>
      </c>
    </row>
    <row r="26" spans="3:4">
      <c r="C26" t="s">
        <v>76</v>
      </c>
      <c r="D26" t="s">
        <v>75</v>
      </c>
    </row>
    <row r="27" spans="3:4">
      <c r="C27" t="s">
        <v>78</v>
      </c>
      <c r="D27" t="s">
        <v>77</v>
      </c>
    </row>
    <row r="28" spans="3:4">
      <c r="C28" t="s">
        <v>80</v>
      </c>
      <c r="D28" t="s">
        <v>79</v>
      </c>
    </row>
    <row r="29" spans="3:4">
      <c r="C29" t="s">
        <v>27</v>
      </c>
      <c r="D29" t="s">
        <v>81</v>
      </c>
    </row>
    <row r="30" spans="3:4">
      <c r="C30" t="s">
        <v>83</v>
      </c>
      <c r="D30" t="s">
        <v>82</v>
      </c>
    </row>
    <row r="31" spans="3:4">
      <c r="C31" t="s">
        <v>85</v>
      </c>
      <c r="D31" t="s">
        <v>84</v>
      </c>
    </row>
    <row r="32" spans="3:4">
      <c r="C32" t="s">
        <v>87</v>
      </c>
      <c r="D32" t="s">
        <v>86</v>
      </c>
    </row>
    <row r="33" spans="3:4">
      <c r="C33" t="s">
        <v>89</v>
      </c>
      <c r="D33" t="s">
        <v>88</v>
      </c>
    </row>
    <row r="34" spans="3:4">
      <c r="C34" t="s">
        <v>91</v>
      </c>
      <c r="D34" t="s">
        <v>90</v>
      </c>
    </row>
    <row r="35" spans="3:4">
      <c r="C35" t="s">
        <v>36</v>
      </c>
      <c r="D35" t="s">
        <v>92</v>
      </c>
    </row>
    <row r="36" spans="3:4">
      <c r="C36" t="s">
        <v>94</v>
      </c>
      <c r="D36" t="s">
        <v>93</v>
      </c>
    </row>
    <row r="37" spans="3:4">
      <c r="C37" t="s">
        <v>96</v>
      </c>
      <c r="D37" t="s">
        <v>95</v>
      </c>
    </row>
    <row r="38" spans="3:4">
      <c r="C38" t="s">
        <v>98</v>
      </c>
      <c r="D38" t="s">
        <v>97</v>
      </c>
    </row>
    <row r="39" spans="3:4">
      <c r="C39" t="s">
        <v>100</v>
      </c>
      <c r="D39" t="s">
        <v>99</v>
      </c>
    </row>
    <row r="40" spans="3:4">
      <c r="C40" t="s">
        <v>102</v>
      </c>
      <c r="D40" t="s">
        <v>101</v>
      </c>
    </row>
    <row r="41" spans="3:4">
      <c r="C41" t="s">
        <v>104</v>
      </c>
      <c r="D41" t="s">
        <v>103</v>
      </c>
    </row>
    <row r="42" spans="3:4">
      <c r="C42" t="s">
        <v>35</v>
      </c>
      <c r="D42" t="s">
        <v>105</v>
      </c>
    </row>
    <row r="43" spans="3:4">
      <c r="C43" t="s">
        <v>107</v>
      </c>
      <c r="D43" t="s">
        <v>106</v>
      </c>
    </row>
    <row r="44" spans="3:4">
      <c r="C44" t="s">
        <v>32</v>
      </c>
      <c r="D44" t="s">
        <v>108</v>
      </c>
    </row>
    <row r="45" spans="3:4">
      <c r="C45" t="s">
        <v>2</v>
      </c>
      <c r="D45" t="s">
        <v>1</v>
      </c>
    </row>
    <row r="46" spans="3:4">
      <c r="C46" t="s">
        <v>110</v>
      </c>
      <c r="D46" t="s">
        <v>109</v>
      </c>
    </row>
    <row r="47" spans="3:4">
      <c r="C47" t="s">
        <v>112</v>
      </c>
      <c r="D47" t="s">
        <v>111</v>
      </c>
    </row>
    <row r="48" spans="3:4">
      <c r="C48" t="s">
        <v>114</v>
      </c>
      <c r="D48" t="s">
        <v>113</v>
      </c>
    </row>
    <row r="49" spans="3:4">
      <c r="C49" t="s">
        <v>116</v>
      </c>
      <c r="D49" t="s">
        <v>115</v>
      </c>
    </row>
    <row r="50" spans="3:4">
      <c r="C50" t="s">
        <v>33</v>
      </c>
      <c r="D50" t="s">
        <v>117</v>
      </c>
    </row>
    <row r="51" spans="3:4">
      <c r="C51" t="s">
        <v>31</v>
      </c>
      <c r="D51" t="s">
        <v>30</v>
      </c>
    </row>
    <row r="52" spans="3:4">
      <c r="C52" t="s">
        <v>41</v>
      </c>
      <c r="D52" t="s">
        <v>118</v>
      </c>
    </row>
    <row r="53" spans="3:4">
      <c r="C53" t="s">
        <v>120</v>
      </c>
      <c r="D53" t="s">
        <v>119</v>
      </c>
    </row>
    <row r="54" spans="3:4">
      <c r="C54" t="s">
        <v>122</v>
      </c>
      <c r="D54" t="s">
        <v>121</v>
      </c>
    </row>
    <row r="55" spans="3:4">
      <c r="C55" t="s">
        <v>124</v>
      </c>
      <c r="D55" t="s">
        <v>123</v>
      </c>
    </row>
    <row r="56" spans="3:4">
      <c r="C56" t="s">
        <v>126</v>
      </c>
      <c r="D56" t="s">
        <v>125</v>
      </c>
    </row>
    <row r="57" spans="3:4">
      <c r="C57" t="s">
        <v>128</v>
      </c>
      <c r="D57" t="s">
        <v>127</v>
      </c>
    </row>
    <row r="58" spans="3:4">
      <c r="C58" t="s">
        <v>130</v>
      </c>
      <c r="D58" t="s">
        <v>129</v>
      </c>
    </row>
    <row r="59" spans="3:4">
      <c r="C59" t="s">
        <v>19</v>
      </c>
      <c r="D59" t="s">
        <v>131</v>
      </c>
    </row>
    <row r="60" spans="3:4">
      <c r="C60" t="s">
        <v>133</v>
      </c>
      <c r="D60" t="s">
        <v>132</v>
      </c>
    </row>
    <row r="61" spans="3:4">
      <c r="C61" t="s">
        <v>135</v>
      </c>
      <c r="D61" t="s">
        <v>134</v>
      </c>
    </row>
    <row r="62" spans="3:4">
      <c r="C62" t="s">
        <v>137</v>
      </c>
      <c r="D62" t="s">
        <v>136</v>
      </c>
    </row>
    <row r="63" spans="3:4">
      <c r="C63" t="s">
        <v>139</v>
      </c>
      <c r="D63" t="s">
        <v>138</v>
      </c>
    </row>
    <row r="64" spans="3:4">
      <c r="C64" t="s">
        <v>141</v>
      </c>
      <c r="D64" t="s">
        <v>140</v>
      </c>
    </row>
    <row r="65" spans="3:4">
      <c r="C65" t="s">
        <v>143</v>
      </c>
      <c r="D65" t="s">
        <v>142</v>
      </c>
    </row>
    <row r="66" spans="3:4">
      <c r="C66" t="s">
        <v>145</v>
      </c>
      <c r="D66" t="s">
        <v>144</v>
      </c>
    </row>
    <row r="67" spans="3:4">
      <c r="C67" t="s">
        <v>147</v>
      </c>
      <c r="D67" t="s">
        <v>146</v>
      </c>
    </row>
    <row r="68" spans="3:4">
      <c r="C68" t="s">
        <v>149</v>
      </c>
      <c r="D68" t="s">
        <v>148</v>
      </c>
    </row>
    <row r="69" spans="3:4">
      <c r="C69" t="s">
        <v>151</v>
      </c>
      <c r="D69" t="s">
        <v>150</v>
      </c>
    </row>
    <row r="70" spans="3:4">
      <c r="C70" t="s">
        <v>153</v>
      </c>
      <c r="D70" t="s">
        <v>152</v>
      </c>
    </row>
    <row r="71" spans="3:4">
      <c r="C71" t="s">
        <v>155</v>
      </c>
      <c r="D71" t="s">
        <v>154</v>
      </c>
    </row>
    <row r="72" spans="3:4">
      <c r="C72" t="s">
        <v>157</v>
      </c>
      <c r="D72" t="s">
        <v>156</v>
      </c>
    </row>
    <row r="73" spans="3:4">
      <c r="C73" t="s">
        <v>159</v>
      </c>
      <c r="D73" t="s">
        <v>158</v>
      </c>
    </row>
    <row r="74" spans="3:4">
      <c r="C74" t="s">
        <v>161</v>
      </c>
      <c r="D74" t="s">
        <v>160</v>
      </c>
    </row>
    <row r="75" spans="3:4">
      <c r="C75" t="s">
        <v>163</v>
      </c>
      <c r="D75" t="s">
        <v>162</v>
      </c>
    </row>
    <row r="76" spans="3:4">
      <c r="C76" t="s">
        <v>165</v>
      </c>
      <c r="D76" t="s">
        <v>164</v>
      </c>
    </row>
    <row r="77" spans="3:4">
      <c r="C77" t="s">
        <v>167</v>
      </c>
      <c r="D77" t="s">
        <v>166</v>
      </c>
    </row>
    <row r="78" spans="3:4">
      <c r="C78" t="s">
        <v>169</v>
      </c>
      <c r="D78" t="s">
        <v>168</v>
      </c>
    </row>
    <row r="79" spans="3:4">
      <c r="C79" t="s">
        <v>171</v>
      </c>
      <c r="D79" t="s">
        <v>170</v>
      </c>
    </row>
    <row r="80" spans="3:4">
      <c r="C80" t="s">
        <v>18</v>
      </c>
      <c r="D80" t="s">
        <v>172</v>
      </c>
    </row>
    <row r="81" spans="3:4">
      <c r="C81" t="s">
        <v>174</v>
      </c>
      <c r="D81" t="s">
        <v>173</v>
      </c>
    </row>
    <row r="82" spans="3:4">
      <c r="C82" t="s">
        <v>176</v>
      </c>
      <c r="D82" t="s">
        <v>175</v>
      </c>
    </row>
    <row r="83" spans="3:4">
      <c r="C83" t="s">
        <v>178</v>
      </c>
      <c r="D83" t="s">
        <v>177</v>
      </c>
    </row>
    <row r="84" spans="3:4">
      <c r="C84" t="s">
        <v>180</v>
      </c>
      <c r="D84" t="s">
        <v>179</v>
      </c>
    </row>
    <row r="85" spans="3:4">
      <c r="C85" t="s">
        <v>182</v>
      </c>
      <c r="D85" t="s">
        <v>181</v>
      </c>
    </row>
    <row r="86" spans="3:4">
      <c r="C86" t="s">
        <v>184</v>
      </c>
      <c r="D86" t="s">
        <v>183</v>
      </c>
    </row>
    <row r="87" spans="3:4">
      <c r="C87" t="s">
        <v>186</v>
      </c>
      <c r="D87" t="s">
        <v>185</v>
      </c>
    </row>
    <row r="88" spans="3:4">
      <c r="C88" t="s">
        <v>188</v>
      </c>
      <c r="D88" t="s">
        <v>187</v>
      </c>
    </row>
    <row r="89" spans="3:4">
      <c r="C89" t="s">
        <v>190</v>
      </c>
      <c r="D89" t="s">
        <v>189</v>
      </c>
    </row>
    <row r="90" spans="3:4">
      <c r="C90" t="s">
        <v>192</v>
      </c>
      <c r="D90" t="s">
        <v>191</v>
      </c>
    </row>
    <row r="91" spans="3:4">
      <c r="C91" t="s">
        <v>194</v>
      </c>
      <c r="D91" t="s">
        <v>193</v>
      </c>
    </row>
    <row r="92" spans="3:4">
      <c r="C92" t="s">
        <v>196</v>
      </c>
      <c r="D92" t="s">
        <v>195</v>
      </c>
    </row>
    <row r="93" spans="3:4">
      <c r="C93" t="s">
        <v>198</v>
      </c>
      <c r="D93" t="s">
        <v>197</v>
      </c>
    </row>
    <row r="94" spans="3:4">
      <c r="C94" t="s">
        <v>200</v>
      </c>
      <c r="D94" t="s">
        <v>199</v>
      </c>
    </row>
    <row r="95" spans="3:4">
      <c r="C95" t="s">
        <v>202</v>
      </c>
      <c r="D95" t="s">
        <v>201</v>
      </c>
    </row>
    <row r="96" spans="3:4">
      <c r="C96" t="s">
        <v>204</v>
      </c>
      <c r="D96" t="s">
        <v>203</v>
      </c>
    </row>
    <row r="97" spans="3:4">
      <c r="C97" t="s">
        <v>206</v>
      </c>
      <c r="D97" t="s">
        <v>205</v>
      </c>
    </row>
    <row r="98" spans="3:4">
      <c r="C98" t="s">
        <v>208</v>
      </c>
      <c r="D98" t="s">
        <v>207</v>
      </c>
    </row>
    <row r="99" spans="3:4">
      <c r="C99" t="s">
        <v>210</v>
      </c>
      <c r="D99" t="s">
        <v>209</v>
      </c>
    </row>
    <row r="100" spans="3:4">
      <c r="C100" t="s">
        <v>212</v>
      </c>
      <c r="D100" t="s">
        <v>211</v>
      </c>
    </row>
    <row r="101" spans="3:4">
      <c r="C101" t="s">
        <v>214</v>
      </c>
      <c r="D101" t="s">
        <v>213</v>
      </c>
    </row>
    <row r="102" spans="3:4">
      <c r="C102" t="s">
        <v>216</v>
      </c>
      <c r="D102" t="s">
        <v>215</v>
      </c>
    </row>
    <row r="103" spans="3:4">
      <c r="C103" t="s">
        <v>34</v>
      </c>
      <c r="D103" t="s">
        <v>217</v>
      </c>
    </row>
    <row r="104" spans="3:4">
      <c r="C104" t="s">
        <v>219</v>
      </c>
      <c r="D104" t="s">
        <v>218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J24"/>
  <sheetViews>
    <sheetView workbookViewId="0">
      <selection activeCell="E3" sqref="E3:F3"/>
    </sheetView>
  </sheetViews>
  <sheetFormatPr defaultRowHeight="15"/>
  <cols>
    <col min="2" max="2" width="17.7109375" bestFit="1" customWidth="1"/>
    <col min="6" max="6" width="17.7109375" bestFit="1" customWidth="1"/>
    <col min="7" max="7" width="14.5703125" style="1" customWidth="1"/>
    <col min="9" max="9" width="22.5703125" style="5" bestFit="1" customWidth="1"/>
  </cols>
  <sheetData>
    <row r="1" spans="2:10">
      <c r="E1" t="s">
        <v>9</v>
      </c>
      <c r="F1" t="s">
        <v>0</v>
      </c>
      <c r="G1" s="51" t="s">
        <v>14</v>
      </c>
      <c r="H1" t="s">
        <v>13</v>
      </c>
      <c r="I1" s="5" t="s">
        <v>16</v>
      </c>
      <c r="J1" t="s">
        <v>17</v>
      </c>
    </row>
    <row r="2" spans="2:10">
      <c r="B2" t="s">
        <v>2</v>
      </c>
      <c r="G2" s="52"/>
    </row>
    <row r="3" spans="2:10" ht="15.75">
      <c r="B3" t="s">
        <v>4</v>
      </c>
      <c r="E3" t="s">
        <v>1</v>
      </c>
      <c r="F3" t="s">
        <v>2</v>
      </c>
      <c r="G3" s="2">
        <v>480</v>
      </c>
      <c r="H3">
        <v>480</v>
      </c>
      <c r="I3" s="5">
        <v>43559</v>
      </c>
      <c r="J3">
        <v>0</v>
      </c>
    </row>
    <row r="4" spans="2:10" ht="15.75">
      <c r="B4" t="s">
        <v>6</v>
      </c>
      <c r="E4" t="s">
        <v>3</v>
      </c>
      <c r="F4" t="s">
        <v>4</v>
      </c>
      <c r="G4" s="2">
        <v>5400</v>
      </c>
      <c r="H4">
        <v>5400</v>
      </c>
      <c r="I4" s="5">
        <v>43558</v>
      </c>
      <c r="J4">
        <v>0</v>
      </c>
    </row>
    <row r="5" spans="2:10" ht="15.75">
      <c r="B5" t="s">
        <v>8</v>
      </c>
      <c r="E5" t="s">
        <v>5</v>
      </c>
      <c r="F5" t="s">
        <v>6</v>
      </c>
      <c r="G5" s="2">
        <v>2000</v>
      </c>
      <c r="H5">
        <v>2000</v>
      </c>
      <c r="I5" s="5">
        <v>43560</v>
      </c>
      <c r="J5">
        <v>0</v>
      </c>
    </row>
    <row r="6" spans="2:10" ht="15.75">
      <c r="B6" t="s">
        <v>18</v>
      </c>
      <c r="E6" t="s">
        <v>7</v>
      </c>
      <c r="F6" t="s">
        <v>8</v>
      </c>
      <c r="G6" s="2">
        <v>2000</v>
      </c>
      <c r="H6">
        <v>2000</v>
      </c>
      <c r="I6" s="5">
        <v>43560</v>
      </c>
      <c r="J6">
        <v>0</v>
      </c>
    </row>
    <row r="7" spans="2:10" ht="15.75">
      <c r="B7" t="s">
        <v>19</v>
      </c>
      <c r="E7" t="s">
        <v>5</v>
      </c>
      <c r="F7" t="s">
        <v>6</v>
      </c>
      <c r="G7" s="3">
        <v>2000</v>
      </c>
      <c r="H7">
        <v>2000</v>
      </c>
      <c r="I7" s="5">
        <v>43584</v>
      </c>
      <c r="J7">
        <v>0</v>
      </c>
    </row>
    <row r="8" spans="2:10" ht="15.75">
      <c r="E8" t="s">
        <v>7</v>
      </c>
      <c r="F8" t="s">
        <v>8</v>
      </c>
      <c r="G8" s="3">
        <v>2000</v>
      </c>
      <c r="H8">
        <v>2000</v>
      </c>
      <c r="I8" s="5">
        <v>43584</v>
      </c>
      <c r="J8">
        <v>0</v>
      </c>
    </row>
    <row r="9" spans="2:10" ht="15.75">
      <c r="E9" t="s">
        <v>1</v>
      </c>
      <c r="F9" t="s">
        <v>2</v>
      </c>
      <c r="G9" s="3">
        <v>480</v>
      </c>
      <c r="H9">
        <v>480</v>
      </c>
      <c r="I9" s="5">
        <v>43581</v>
      </c>
      <c r="J9">
        <v>0</v>
      </c>
    </row>
    <row r="10" spans="2:10" ht="15.75">
      <c r="E10" t="s">
        <v>3</v>
      </c>
      <c r="F10" t="s">
        <v>4</v>
      </c>
      <c r="G10" s="3">
        <v>5400</v>
      </c>
      <c r="H10">
        <v>5400</v>
      </c>
      <c r="I10" s="5">
        <v>43584</v>
      </c>
      <c r="J10">
        <v>0</v>
      </c>
    </row>
    <row r="11" spans="2:10" ht="15.75">
      <c r="E11" t="s">
        <v>5</v>
      </c>
      <c r="F11" t="s">
        <v>6</v>
      </c>
      <c r="G11" s="2">
        <v>2000</v>
      </c>
      <c r="H11">
        <v>2000</v>
      </c>
      <c r="I11" s="5">
        <v>43592</v>
      </c>
      <c r="J11">
        <v>0</v>
      </c>
    </row>
    <row r="12" spans="2:10" ht="15.75">
      <c r="E12" t="s">
        <v>7</v>
      </c>
      <c r="F12" t="s">
        <v>8</v>
      </c>
      <c r="G12" s="2">
        <v>2000</v>
      </c>
      <c r="H12">
        <v>2000</v>
      </c>
      <c r="I12" s="5">
        <v>43592</v>
      </c>
      <c r="J12">
        <v>0</v>
      </c>
    </row>
    <row r="13" spans="2:10" ht="15.75">
      <c r="E13" t="s">
        <v>3</v>
      </c>
      <c r="F13" t="s">
        <v>4</v>
      </c>
      <c r="G13" s="2">
        <v>5400</v>
      </c>
      <c r="H13">
        <v>5400</v>
      </c>
      <c r="I13" s="5">
        <v>43593</v>
      </c>
      <c r="J13">
        <v>0</v>
      </c>
    </row>
    <row r="14" spans="2:10" ht="15.75">
      <c r="E14" t="s">
        <v>1</v>
      </c>
      <c r="F14" t="s">
        <v>2</v>
      </c>
      <c r="G14" s="2">
        <v>480</v>
      </c>
      <c r="H14">
        <v>480</v>
      </c>
      <c r="I14" s="5">
        <v>43592</v>
      </c>
      <c r="J14">
        <v>0</v>
      </c>
    </row>
    <row r="15" spans="2:10" ht="15.75">
      <c r="E15" t="s">
        <v>21</v>
      </c>
      <c r="F15" t="s">
        <v>18</v>
      </c>
      <c r="G15" s="3">
        <v>50</v>
      </c>
      <c r="H15" t="s">
        <v>20</v>
      </c>
    </row>
    <row r="16" spans="2:10" ht="15.75">
      <c r="E16" t="s">
        <v>22</v>
      </c>
      <c r="F16" t="s">
        <v>19</v>
      </c>
      <c r="G16" s="3">
        <v>60</v>
      </c>
    </row>
    <row r="17" spans="5:10" ht="15.75">
      <c r="E17" t="s">
        <v>3</v>
      </c>
      <c r="F17" t="s">
        <v>4</v>
      </c>
      <c r="G17" s="2">
        <v>4200</v>
      </c>
      <c r="H17">
        <v>4320</v>
      </c>
      <c r="I17" s="5">
        <v>43599</v>
      </c>
      <c r="J17">
        <v>120</v>
      </c>
    </row>
    <row r="18" spans="5:10" ht="15.75">
      <c r="E18" t="s">
        <v>3</v>
      </c>
      <c r="F18" t="s">
        <v>4</v>
      </c>
      <c r="G18" s="3">
        <v>7500</v>
      </c>
      <c r="H18">
        <v>8640</v>
      </c>
      <c r="I18" s="5">
        <v>43605</v>
      </c>
      <c r="J18">
        <v>1140</v>
      </c>
    </row>
    <row r="19" spans="5:10" ht="15.75">
      <c r="E19" t="s">
        <v>3</v>
      </c>
      <c r="F19" t="s">
        <v>4</v>
      </c>
      <c r="G19" s="4">
        <v>10000</v>
      </c>
      <c r="H19">
        <v>10080</v>
      </c>
      <c r="I19" s="5" t="s">
        <v>15</v>
      </c>
      <c r="J19">
        <v>80</v>
      </c>
    </row>
    <row r="20" spans="5:10" ht="15.75">
      <c r="E20" t="s">
        <v>5</v>
      </c>
      <c r="F20" t="s">
        <v>6</v>
      </c>
      <c r="G20" s="4">
        <v>4000</v>
      </c>
      <c r="H20">
        <v>4000</v>
      </c>
      <c r="I20" s="5">
        <v>43608</v>
      </c>
      <c r="J20">
        <v>0</v>
      </c>
    </row>
    <row r="21" spans="5:10" ht="15.75">
      <c r="E21" t="s">
        <v>7</v>
      </c>
      <c r="F21" t="s">
        <v>8</v>
      </c>
      <c r="G21" s="4">
        <v>4000</v>
      </c>
      <c r="H21">
        <v>4000</v>
      </c>
      <c r="I21" s="5">
        <v>43608</v>
      </c>
      <c r="J21">
        <v>0</v>
      </c>
    </row>
    <row r="22" spans="5:10" ht="15.75">
      <c r="E22" t="s">
        <v>5</v>
      </c>
      <c r="F22" t="s">
        <v>6</v>
      </c>
      <c r="G22" s="3">
        <v>1750</v>
      </c>
      <c r="H22">
        <v>1750</v>
      </c>
      <c r="I22" s="5" t="s">
        <v>15</v>
      </c>
      <c r="J22">
        <v>0</v>
      </c>
    </row>
    <row r="23" spans="5:10" ht="15.75">
      <c r="E23" t="s">
        <v>7</v>
      </c>
      <c r="F23" t="s">
        <v>8</v>
      </c>
      <c r="G23" s="3">
        <v>1750</v>
      </c>
      <c r="H23">
        <v>1750</v>
      </c>
      <c r="I23" s="5" t="s">
        <v>15</v>
      </c>
      <c r="J23">
        <v>0</v>
      </c>
    </row>
    <row r="24" spans="5:10" ht="15.75">
      <c r="E24" t="s">
        <v>3</v>
      </c>
      <c r="F24" t="s">
        <v>4</v>
      </c>
      <c r="G24" s="3">
        <v>5000</v>
      </c>
      <c r="H24">
        <v>4320</v>
      </c>
      <c r="I24" s="5" t="s">
        <v>15</v>
      </c>
      <c r="J24">
        <v>0</v>
      </c>
    </row>
  </sheetData>
  <mergeCells count="1">
    <mergeCell ref="G1:G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L6"/>
  <sheetViews>
    <sheetView workbookViewId="0">
      <selection activeCell="L5" sqref="L5"/>
    </sheetView>
  </sheetViews>
  <sheetFormatPr defaultRowHeight="15"/>
  <cols>
    <col min="3" max="3" width="20.42578125" customWidth="1"/>
    <col min="4" max="4" width="16.140625" bestFit="1" customWidth="1"/>
    <col min="5" max="5" width="11.28515625" customWidth="1"/>
    <col min="6" max="6" width="10.42578125" bestFit="1" customWidth="1"/>
    <col min="7" max="10" width="10.42578125" customWidth="1"/>
  </cols>
  <sheetData>
    <row r="1" spans="2:12">
      <c r="D1" t="s">
        <v>23</v>
      </c>
      <c r="E1" t="s">
        <v>24</v>
      </c>
    </row>
    <row r="2" spans="2:12">
      <c r="E2" s="6">
        <v>43633</v>
      </c>
      <c r="F2" s="6">
        <v>43643</v>
      </c>
      <c r="G2" s="6"/>
      <c r="H2" s="6">
        <v>43621</v>
      </c>
      <c r="I2" s="6">
        <v>43634</v>
      </c>
      <c r="J2" s="6">
        <v>43644</v>
      </c>
    </row>
    <row r="3" spans="2:12">
      <c r="B3" t="s">
        <v>3</v>
      </c>
      <c r="C3" t="s">
        <v>4</v>
      </c>
      <c r="D3">
        <f>10*60</f>
        <v>600</v>
      </c>
      <c r="G3">
        <v>2880</v>
      </c>
      <c r="H3">
        <v>10000</v>
      </c>
      <c r="I3">
        <v>5040</v>
      </c>
      <c r="J3">
        <v>2460</v>
      </c>
    </row>
    <row r="4" spans="2:12">
      <c r="B4" t="s">
        <v>5</v>
      </c>
      <c r="C4" t="s">
        <v>6</v>
      </c>
      <c r="D4">
        <v>0</v>
      </c>
      <c r="E4">
        <v>4000</v>
      </c>
      <c r="F4">
        <v>4000</v>
      </c>
      <c r="G4">
        <v>8000</v>
      </c>
      <c r="I4">
        <v>1750</v>
      </c>
      <c r="J4">
        <f>4000+1500</f>
        <v>5500</v>
      </c>
      <c r="K4">
        <f>+G4-I4-J4</f>
        <v>750</v>
      </c>
      <c r="L4">
        <f>+K4/125</f>
        <v>6</v>
      </c>
    </row>
    <row r="5" spans="2:12">
      <c r="B5" t="s">
        <v>7</v>
      </c>
      <c r="C5" t="s">
        <v>8</v>
      </c>
      <c r="D5">
        <v>0</v>
      </c>
      <c r="E5">
        <v>4000</v>
      </c>
      <c r="F5">
        <v>4000</v>
      </c>
      <c r="G5">
        <v>8000</v>
      </c>
      <c r="I5">
        <v>1750</v>
      </c>
      <c r="J5">
        <f>4000+1625</f>
        <v>5625</v>
      </c>
      <c r="K5">
        <f>+G5-I5-J5</f>
        <v>625</v>
      </c>
      <c r="L5">
        <f>+K5/125</f>
        <v>5</v>
      </c>
    </row>
    <row r="6" spans="2:12">
      <c r="B6" t="s">
        <v>1</v>
      </c>
      <c r="C6" t="s">
        <v>2</v>
      </c>
      <c r="D6">
        <v>0</v>
      </c>
      <c r="E6">
        <v>0</v>
      </c>
      <c r="F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Lsit of items</vt:lpstr>
      <vt:lpstr>WEIGHT Guide</vt:lpstr>
      <vt:lpstr>Unit price</vt:lpstr>
      <vt:lpstr>Sheet8</vt:lpstr>
      <vt:lpstr>Sheet4</vt:lpstr>
      <vt:lpstr>Sheet3</vt:lpstr>
      <vt:lpstr>Sheet1</vt:lpstr>
      <vt:lpstr>Sheet2</vt:lpstr>
      <vt:lpstr>Sheet8!Print_Area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MJOseña</dc:creator>
  <cp:lastModifiedBy>FAS</cp:lastModifiedBy>
  <cp:lastPrinted>2022-02-09T00:26:35Z</cp:lastPrinted>
  <dcterms:created xsi:type="dcterms:W3CDTF">2019-05-29T07:49:51Z</dcterms:created>
  <dcterms:modified xsi:type="dcterms:W3CDTF">2022-05-12T08:40:26Z</dcterms:modified>
</cp:coreProperties>
</file>